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13_ncr:1_{5D6AFB9D-B1D0-4D35-97E4-1D8EF5E4223C}" xr6:coauthVersionLast="47" xr6:coauthVersionMax="47" xr10:uidLastSave="{00000000-0000-0000-0000-000000000000}"/>
  <bookViews>
    <workbookView xWindow="15890" yWindow="-110" windowWidth="16220" windowHeight="8620" tabRatio="890" firstSheet="11" activeTab="11" xr2:uid="{00000000-000D-0000-FFFF-FFFF00000000}"/>
  </bookViews>
  <sheets>
    <sheet name="NW,PERPEND." sheetId="110" r:id="rId1"/>
    <sheet name="NW,PERPEND. elongated pie shape" sheetId="116" r:id="rId2"/>
    <sheet name="SW,PERPEND." sheetId="113" r:id="rId3"/>
    <sheet name="NE,PERPEND." sheetId="117" r:id="rId4"/>
    <sheet name="NE,PERPEND. elongated pie shape" sheetId="111" r:id="rId5"/>
    <sheet name="SE,PERPEND." sheetId="112" r:id="rId6"/>
    <sheet name="SE,PERPEND. -version b" sheetId="123" r:id="rId7"/>
    <sheet name="XXXX" sheetId="74" r:id="rId8"/>
    <sheet name="NW, depressed corner" sheetId="120" r:id="rId9"/>
    <sheet name="NE, depressed corner" sheetId="124" r:id="rId10"/>
    <sheet name="NE, depressed corner-2" sheetId="126" r:id="rId11"/>
    <sheet name="SE, dperessed corner" sheetId="125" r:id="rId12"/>
    <sheet name="SE, dperessed corner-2" sheetId="127" r:id="rId13"/>
    <sheet name="SW, dperessed corner" sheetId="128" r:id="rId14"/>
    <sheet name="SW, parallel-corner" sheetId="121" r:id="rId15"/>
    <sheet name="SE, parallel-corner" sheetId="129" r:id="rId16"/>
    <sheet name="NW, parallel-corner" sheetId="130" r:id="rId17"/>
    <sheet name="NE, parallel-corner" sheetId="131" r:id="rId18"/>
    <sheet name="channelization gore" sheetId="118" r:id="rId19"/>
    <sheet name="refuge island (mid of road)" sheetId="119" r:id="rId20"/>
    <sheet name="modularity examples " sheetId="122" r:id="rId21"/>
  </sheets>
  <externalReferences>
    <externalReference r:id="rId22"/>
    <externalReference r:id="rId23"/>
  </externalReferences>
  <definedNames>
    <definedName name="JOINTEDCRC">[1]dropdowns!$D$4:$D$6</definedName>
    <definedName name="PipeSize_Circular">'[2]Column Index Number'!$A$2:$A$24</definedName>
    <definedName name="PipeSize_Elliptical">'[2]Column Index Number'!$A$25:$A$50</definedName>
    <definedName name="RAILROADINSURANCE">[1]dropdowns!$A$4:$A$6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6" i="131" l="1"/>
  <c r="Q26" i="131" s="1"/>
  <c r="W35" i="131"/>
  <c r="AE6" i="130"/>
  <c r="AC6" i="130" s="1"/>
  <c r="AC38" i="131"/>
  <c r="W33" i="131"/>
  <c r="AC33" i="131"/>
  <c r="AA30" i="131"/>
  <c r="U30" i="131"/>
  <c r="S23" i="131"/>
  <c r="Q19" i="131"/>
  <c r="S17" i="131"/>
  <c r="N17" i="131"/>
  <c r="Q14" i="131"/>
  <c r="S11" i="131"/>
  <c r="N11" i="131"/>
  <c r="Q8" i="131"/>
  <c r="K8" i="131"/>
  <c r="U14" i="130"/>
  <c r="R14" i="130" s="1"/>
  <c r="AD22" i="129"/>
  <c r="C17" i="130"/>
  <c r="AC15" i="130"/>
  <c r="L14" i="130"/>
  <c r="F14" i="130"/>
  <c r="N12" i="130"/>
  <c r="I12" i="130"/>
  <c r="C12" i="130"/>
  <c r="X9" i="130"/>
  <c r="R9" i="130"/>
  <c r="L9" i="130"/>
  <c r="F9" i="130"/>
  <c r="N23" i="131" l="1"/>
  <c r="AA35" i="131"/>
  <c r="Q35" i="131"/>
  <c r="AC14" i="130"/>
  <c r="U12" i="130"/>
  <c r="T30" i="129" l="1"/>
  <c r="W30" i="129" s="1"/>
  <c r="T22" i="129"/>
  <c r="AJ15" i="121"/>
  <c r="W43" i="129"/>
  <c r="Y41" i="129"/>
  <c r="T41" i="129"/>
  <c r="W37" i="129"/>
  <c r="Y34" i="129"/>
  <c r="AO27" i="129"/>
  <c r="AH27" i="129"/>
  <c r="AB27" i="129"/>
  <c r="AQ25" i="129"/>
  <c r="AK25" i="129"/>
  <c r="AD25" i="129"/>
  <c r="AO22" i="129"/>
  <c r="AH22" i="129"/>
  <c r="AH9" i="128"/>
  <c r="AC9" i="128"/>
  <c r="AC12" i="128" s="1"/>
  <c r="AM19" i="128"/>
  <c r="AK19" i="128" s="1"/>
  <c r="AF19" i="128" s="1"/>
  <c r="AC19" i="128" s="1"/>
  <c r="AM9" i="128"/>
  <c r="Y9" i="127"/>
  <c r="Y12" i="127" s="1"/>
  <c r="O9" i="127"/>
  <c r="O19" i="127"/>
  <c r="J29" i="125"/>
  <c r="Y12" i="125"/>
  <c r="F34" i="126"/>
  <c r="F23" i="126"/>
  <c r="I23" i="126" s="1"/>
  <c r="N23" i="126" s="1"/>
  <c r="P23" i="126" s="1"/>
  <c r="AF32" i="128"/>
  <c r="AH30" i="128"/>
  <c r="AC30" i="128"/>
  <c r="AF26" i="128"/>
  <c r="AH23" i="128"/>
  <c r="S19" i="128"/>
  <c r="V17" i="128"/>
  <c r="P17" i="128"/>
  <c r="Z14" i="128"/>
  <c r="S14" i="128"/>
  <c r="W32" i="127"/>
  <c r="Y30" i="127"/>
  <c r="T30" i="127"/>
  <c r="W26" i="127"/>
  <c r="T23" i="127"/>
  <c r="AJ19" i="127"/>
  <c r="AL17" i="127"/>
  <c r="AF17" i="127"/>
  <c r="AJ14" i="127"/>
  <c r="AC14" i="127"/>
  <c r="AH37" i="126"/>
  <c r="AB37" i="126"/>
  <c r="N35" i="126"/>
  <c r="AF34" i="126"/>
  <c r="AH32" i="126"/>
  <c r="AB32" i="126"/>
  <c r="S30" i="126"/>
  <c r="AF29" i="126"/>
  <c r="Y29" i="126"/>
  <c r="K20" i="126"/>
  <c r="N16" i="126"/>
  <c r="P13" i="126"/>
  <c r="K13" i="126"/>
  <c r="N9" i="126"/>
  <c r="O17" i="127" l="1"/>
  <c r="T25" i="129"/>
  <c r="T34" i="129"/>
  <c r="W22" i="129"/>
  <c r="AM17" i="128"/>
  <c r="AK9" i="128"/>
  <c r="W9" i="127"/>
  <c r="F32" i="126"/>
  <c r="N34" i="126" s="1"/>
  <c r="U34" i="126" s="1"/>
  <c r="AC17" i="128"/>
  <c r="AC23" i="128"/>
  <c r="Z19" i="128"/>
  <c r="AF9" i="128"/>
  <c r="R19" i="127"/>
  <c r="W19" i="127" s="1"/>
  <c r="Y19" i="127" s="1"/>
  <c r="S29" i="126"/>
  <c r="P20" i="126"/>
  <c r="Y23" i="127" l="1"/>
  <c r="AC19" i="127"/>
  <c r="Y17" i="127"/>
  <c r="Y34" i="126"/>
  <c r="U32" i="126"/>
  <c r="R51" i="125" l="1"/>
  <c r="V49" i="125"/>
  <c r="O49" i="125"/>
  <c r="R45" i="125"/>
  <c r="V43" i="125"/>
  <c r="M29" i="125"/>
  <c r="O37" i="125" s="1"/>
  <c r="O39" i="125" s="1"/>
  <c r="AH23" i="125"/>
  <c r="AB23" i="125"/>
  <c r="AJ21" i="125"/>
  <c r="AE21" i="125"/>
  <c r="Y21" i="125"/>
  <c r="AH17" i="125"/>
  <c r="AB17" i="125"/>
  <c r="Z15" i="125"/>
  <c r="R12" i="125"/>
  <c r="R39" i="125" l="1"/>
  <c r="O43" i="125"/>
  <c r="Y15" i="125"/>
  <c r="O33" i="124" l="1"/>
  <c r="T33" i="124"/>
  <c r="J29" i="124"/>
  <c r="AI27" i="124"/>
  <c r="AO27" i="124"/>
  <c r="Y25" i="124"/>
  <c r="AF25" i="124"/>
  <c r="AK25" i="124"/>
  <c r="AQ25" i="124"/>
  <c r="J22" i="124"/>
  <c r="AC22" i="124"/>
  <c r="AI22" i="124"/>
  <c r="AO22" i="124"/>
  <c r="L16" i="111"/>
  <c r="L22" i="111"/>
  <c r="M33" i="124" l="1"/>
  <c r="J25" i="124"/>
  <c r="J20" i="124" s="1"/>
  <c r="J17" i="124" s="1"/>
  <c r="W22" i="124" s="1"/>
  <c r="AC27" i="124"/>
  <c r="R33" i="124"/>
  <c r="W33" i="124" s="1"/>
  <c r="Y33" i="124" s="1"/>
  <c r="Y31" i="124" s="1"/>
  <c r="N29" i="122"/>
  <c r="N14" i="122"/>
  <c r="N9" i="122"/>
  <c r="Z9" i="122"/>
  <c r="Z14" i="122"/>
  <c r="Z21" i="122"/>
  <c r="Z26" i="122"/>
  <c r="AJ24" i="122"/>
  <c r="Z14" i="119"/>
  <c r="Z9" i="119"/>
  <c r="N14" i="119"/>
  <c r="N9" i="119"/>
  <c r="I26" i="118"/>
  <c r="I21" i="118"/>
  <c r="L11" i="118"/>
  <c r="Q11" i="118"/>
  <c r="U19" i="118"/>
  <c r="U14" i="118"/>
  <c r="AB33" i="120"/>
  <c r="AG33" i="120"/>
  <c r="AL29" i="120"/>
  <c r="AL22" i="120"/>
  <c r="AT25" i="121"/>
  <c r="AR15" i="121"/>
  <c r="Y7" i="123"/>
  <c r="T9" i="123"/>
  <c r="F27" i="123"/>
  <c r="H22" i="123"/>
  <c r="Y7" i="112"/>
  <c r="T9" i="112"/>
  <c r="F27" i="112"/>
  <c r="H22" i="112"/>
  <c r="AD35" i="111"/>
  <c r="Y33" i="111"/>
  <c r="I21" i="111"/>
  <c r="F15" i="111"/>
  <c r="Z35" i="117"/>
  <c r="U33" i="117"/>
  <c r="I21" i="117"/>
  <c r="F15" i="117"/>
  <c r="AH32" i="113"/>
  <c r="AF27" i="113"/>
  <c r="O13" i="113"/>
  <c r="T15" i="113"/>
  <c r="AG15" i="116"/>
  <c r="AD20" i="116"/>
  <c r="M34" i="116"/>
  <c r="R32" i="116"/>
  <c r="K33" i="110"/>
  <c r="P31" i="110"/>
  <c r="AB19" i="110"/>
  <c r="AE14" i="110"/>
  <c r="AD30" i="123" l="1"/>
  <c r="W27" i="123"/>
  <c r="AB39" i="123"/>
  <c r="AD36" i="123"/>
  <c r="Y36" i="123"/>
  <c r="AB32" i="123"/>
  <c r="AH27" i="123"/>
  <c r="H25" i="123"/>
  <c r="AK25" i="123"/>
  <c r="AD25" i="123"/>
  <c r="T25" i="123"/>
  <c r="AH22" i="123"/>
  <c r="AB22" i="123"/>
  <c r="W22" i="123"/>
  <c r="M22" i="123"/>
  <c r="Q22" i="123" s="1"/>
  <c r="T15" i="123"/>
  <c r="T19" i="123" s="1"/>
  <c r="N24" i="122"/>
  <c r="T24" i="122"/>
  <c r="W14" i="122"/>
  <c r="R14" i="122"/>
  <c r="T12" i="122"/>
  <c r="W9" i="122"/>
  <c r="R9" i="122"/>
  <c r="W7" i="123" l="1"/>
  <c r="Y15" i="123"/>
  <c r="Y19" i="123" s="1"/>
  <c r="W16" i="123"/>
  <c r="M27" i="123"/>
  <c r="O12" i="122"/>
  <c r="Z12" i="122"/>
  <c r="AW34" i="121"/>
  <c r="AR34" i="121"/>
  <c r="AO31" i="121"/>
  <c r="AR25" i="121"/>
  <c r="AM20" i="121"/>
  <c r="AF20" i="121"/>
  <c r="Y20" i="121"/>
  <c r="S20" i="121"/>
  <c r="AA18" i="121"/>
  <c r="V18" i="121"/>
  <c r="P18" i="121"/>
  <c r="AP18" i="121"/>
  <c r="AJ18" i="121"/>
  <c r="AF15" i="121"/>
  <c r="Y15" i="121"/>
  <c r="S15" i="121"/>
  <c r="AA10" i="121"/>
  <c r="V10" i="121"/>
  <c r="P10" i="121"/>
  <c r="AE33" i="120"/>
  <c r="Z33" i="120" s="1"/>
  <c r="W33" i="120" s="1"/>
  <c r="W31" i="120" s="1"/>
  <c r="H27" i="120"/>
  <c r="T27" i="120"/>
  <c r="N27" i="120"/>
  <c r="W25" i="120"/>
  <c r="P25" i="120"/>
  <c r="K25" i="120"/>
  <c r="E25" i="120"/>
  <c r="T22" i="120"/>
  <c r="N22" i="120"/>
  <c r="H22" i="120"/>
  <c r="Z12" i="119"/>
  <c r="W14" i="119"/>
  <c r="R14" i="119"/>
  <c r="T12" i="119"/>
  <c r="W9" i="119"/>
  <c r="O12" i="119"/>
  <c r="O25" i="118"/>
  <c r="I24" i="118"/>
  <c r="U17" i="118"/>
  <c r="S14" i="118"/>
  <c r="L17" i="118"/>
  <c r="AJ33" i="120" l="1"/>
  <c r="AL25" i="120"/>
  <c r="AL20" i="120" s="1"/>
  <c r="AL17" i="120" s="1"/>
  <c r="Z22" i="120" s="1"/>
  <c r="AT18" i="121"/>
  <c r="AT31" i="121"/>
  <c r="N25" i="123"/>
  <c r="Q27" i="123"/>
  <c r="AM15" i="121"/>
  <c r="R9" i="119"/>
  <c r="O11" i="118"/>
  <c r="W27" i="112" l="1"/>
  <c r="Y25" i="112"/>
  <c r="AB27" i="112"/>
  <c r="R22" i="117"/>
  <c r="R16" i="117"/>
  <c r="L22" i="117"/>
  <c r="L16" i="117"/>
  <c r="AD21" i="117"/>
  <c r="X21" i="117"/>
  <c r="AG19" i="117"/>
  <c r="Z19" i="117"/>
  <c r="U19" i="117"/>
  <c r="AD15" i="117"/>
  <c r="X15" i="117"/>
  <c r="Z11" i="117"/>
  <c r="U11" i="117"/>
  <c r="X8" i="117"/>
  <c r="X34" i="117" l="1"/>
  <c r="N21" i="117"/>
  <c r="R21" i="117" s="1"/>
  <c r="N15" i="117"/>
  <c r="U28" i="117"/>
  <c r="U25" i="117" s="1"/>
  <c r="I19" i="117"/>
  <c r="Z28" i="117"/>
  <c r="AB16" i="116"/>
  <c r="O19" i="117" l="1"/>
  <c r="R15" i="117"/>
  <c r="X28" i="117"/>
  <c r="Z25" i="117"/>
  <c r="E17" i="110"/>
  <c r="P17" i="110"/>
  <c r="K17" i="110"/>
  <c r="K11" i="110"/>
  <c r="AD25" i="112"/>
  <c r="AD36" i="112"/>
  <c r="Y36" i="112"/>
  <c r="AD30" i="112"/>
  <c r="Y30" i="112"/>
  <c r="T25" i="112"/>
  <c r="AK25" i="112"/>
  <c r="AB32" i="112"/>
  <c r="AH27" i="112"/>
  <c r="AH22" i="112"/>
  <c r="AB22" i="112"/>
  <c r="U16" i="111"/>
  <c r="U22" i="111"/>
  <c r="AB21" i="111"/>
  <c r="AB15" i="111"/>
  <c r="AB8" i="111"/>
  <c r="I30" i="113"/>
  <c r="V16" i="116" l="1"/>
  <c r="V21" i="116"/>
  <c r="AB21" i="116"/>
  <c r="M27" i="116"/>
  <c r="R27" i="116"/>
  <c r="R24" i="116" s="1"/>
  <c r="Y20" i="116"/>
  <c r="P20" i="116"/>
  <c r="I20" i="116"/>
  <c r="R18" i="116"/>
  <c r="M18" i="116"/>
  <c r="F18" i="116"/>
  <c r="P15" i="116"/>
  <c r="I15" i="116"/>
  <c r="R11" i="116"/>
  <c r="M11" i="116"/>
  <c r="P8" i="116"/>
  <c r="P11" i="110"/>
  <c r="T30" i="113"/>
  <c r="O30" i="113"/>
  <c r="R27" i="113"/>
  <c r="R32" i="113"/>
  <c r="T36" i="113"/>
  <c r="O36" i="113"/>
  <c r="T20" i="113"/>
  <c r="T24" i="113" s="1"/>
  <c r="AA32" i="113"/>
  <c r="X32" i="113" s="1"/>
  <c r="L32" i="113"/>
  <c r="L27" i="113"/>
  <c r="R39" i="113"/>
  <c r="W22" i="112"/>
  <c r="AB39" i="112"/>
  <c r="AH21" i="111"/>
  <c r="AH15" i="111"/>
  <c r="P21" i="111"/>
  <c r="U21" i="111" s="1"/>
  <c r="AD19" i="111"/>
  <c r="Y19" i="111"/>
  <c r="AK19" i="111"/>
  <c r="AD11" i="111"/>
  <c r="Y11" i="111"/>
  <c r="W19" i="110"/>
  <c r="T19" i="110" s="1"/>
  <c r="H19" i="110"/>
  <c r="H14" i="110"/>
  <c r="N8" i="110"/>
  <c r="N19" i="110"/>
  <c r="N14" i="110"/>
  <c r="M27" i="112" l="1"/>
  <c r="H25" i="112"/>
  <c r="W7" i="112"/>
  <c r="P26" i="110"/>
  <c r="P23" i="110" s="1"/>
  <c r="N32" i="110"/>
  <c r="W14" i="110"/>
  <c r="T14" i="110" s="1"/>
  <c r="AC17" i="110"/>
  <c r="P27" i="116"/>
  <c r="AE18" i="116"/>
  <c r="AD28" i="111"/>
  <c r="AB34" i="111"/>
  <c r="P33" i="116"/>
  <c r="K26" i="110"/>
  <c r="K23" i="110" s="1"/>
  <c r="M24" i="116"/>
  <c r="Y15" i="116"/>
  <c r="Y18" i="116" s="1"/>
  <c r="V20" i="116"/>
  <c r="R13" i="113"/>
  <c r="AG30" i="113"/>
  <c r="AA27" i="113"/>
  <c r="O20" i="113"/>
  <c r="O24" i="113" s="1"/>
  <c r="Y15" i="112"/>
  <c r="Y28" i="111"/>
  <c r="M22" i="112"/>
  <c r="Q22" i="112" s="1"/>
  <c r="T15" i="112"/>
  <c r="T19" i="112" s="1"/>
  <c r="I19" i="111"/>
  <c r="P15" i="111"/>
  <c r="Q27" i="112" l="1"/>
  <c r="N25" i="112"/>
  <c r="Y19" i="112"/>
  <c r="W16" i="112"/>
  <c r="W17" i="110"/>
  <c r="V15" i="116"/>
  <c r="AD25" i="111"/>
  <c r="AB28" i="111"/>
  <c r="X27" i="113"/>
  <c r="AA30" i="113"/>
  <c r="R21" i="113"/>
  <c r="Q19" i="111"/>
  <c r="U15" i="111"/>
  <c r="Y25" i="111"/>
  <c r="N26" i="110"/>
</calcChain>
</file>

<file path=xl/sharedStrings.xml><?xml version="1.0" encoding="utf-8"?>
<sst xmlns="http://schemas.openxmlformats.org/spreadsheetml/2006/main" count="186" uniqueCount="29">
  <si>
    <t>RAMP</t>
  </si>
  <si>
    <t>BACK 
TRANS.</t>
  </si>
  <si>
    <t>PIE 
SHAPE 
AREA</t>
  </si>
  <si>
    <t>UPPER 
LANDING</t>
  </si>
  <si>
    <t>(EOP)</t>
  </si>
  <si>
    <t>EOP</t>
  </si>
  <si>
    <t>MODULAR DESIGN , ALONG WITH SIMPLE CODING SYNTAX, ALLOWS CELLS AND GROUPS OF CELLS TO BE COPIED, MOVED AROUND, REARRANGED, OR DELETED TO SUIT AN ADA CORNER WITH UNUSUAL SHAPE.</t>
  </si>
  <si>
    <r>
      <t>(</t>
    </r>
    <r>
      <rPr>
        <b/>
        <sz val="11"/>
        <rFont val="Calibri"/>
        <family val="2"/>
        <scheme val="minor"/>
      </rPr>
      <t>2 FT</t>
    </r>
    <r>
      <rPr>
        <sz val="11"/>
        <rFont val="Calibri"/>
        <family val="2"/>
        <scheme val="minor"/>
      </rPr>
      <t xml:space="preserve"> + 2.5 = </t>
    </r>
    <r>
      <rPr>
        <sz val="11"/>
        <color rgb="FFCC3399"/>
        <rFont val="Calibri"/>
        <family val="2"/>
        <scheme val="minor"/>
      </rPr>
      <t>4.5 FT</t>
    </r>
    <r>
      <rPr>
        <sz val="11"/>
        <rFont val="Calibri"/>
        <family val="2"/>
        <scheme val="minor"/>
      </rPr>
      <t>)</t>
    </r>
  </si>
  <si>
    <r>
      <t>(</t>
    </r>
    <r>
      <rPr>
        <b/>
        <sz val="11"/>
        <color theme="1"/>
        <rFont val="Calibri"/>
        <family val="2"/>
        <scheme val="minor"/>
      </rPr>
      <t>0 FT</t>
    </r>
    <r>
      <rPr>
        <sz val="11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+</t>
    </r>
    <r>
      <rPr>
        <sz val="11"/>
        <color theme="1"/>
        <rFont val="Calibri"/>
        <family val="2"/>
        <scheme val="minor"/>
      </rPr>
      <t xml:space="preserve"> 2.5 = </t>
    </r>
    <r>
      <rPr>
        <sz val="11"/>
        <color rgb="FFCC3399"/>
        <rFont val="Calibri"/>
        <family val="2"/>
        <scheme val="minor"/>
      </rPr>
      <t>2.5 FT</t>
    </r>
    <r>
      <rPr>
        <sz val="11"/>
        <color theme="1"/>
        <rFont val="Calibri"/>
        <family val="2"/>
        <scheme val="minor"/>
      </rPr>
      <t>)</t>
    </r>
  </si>
  <si>
    <r>
      <t>(</t>
    </r>
    <r>
      <rPr>
        <b/>
        <sz val="11"/>
        <color theme="1"/>
        <rFont val="Calibri"/>
        <family val="2"/>
        <scheme val="minor"/>
      </rPr>
      <t>8 FT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 xml:space="preserve"> 2.5 = </t>
    </r>
    <r>
      <rPr>
        <sz val="11"/>
        <color rgb="FFCC3399"/>
        <rFont val="Calibri"/>
        <family val="2"/>
        <scheme val="minor"/>
      </rPr>
      <t>5.5 FT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</si>
  <si>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(8 FT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 xml:space="preserve"> 2.5 = </t>
    </r>
    <r>
      <rPr>
        <sz val="11"/>
        <color rgb="FFCC3399"/>
        <rFont val="Calibri"/>
        <family val="2"/>
        <scheme val="minor"/>
      </rPr>
      <t>5.5 FT</t>
    </r>
    <r>
      <rPr>
        <sz val="11"/>
        <color theme="1"/>
        <rFont val="Calibri"/>
        <family val="2"/>
        <scheme val="minor"/>
      </rPr>
      <t>)</t>
    </r>
  </si>
  <si>
    <t>RAMP SHORTENNED 
DUE TO PIE-SHAPE 
ELONGATED</t>
  </si>
  <si>
    <t xml:space="preserve">RAMP </t>
  </si>
  <si>
    <t>LANDING</t>
  </si>
  <si>
    <t>RAISED CURB</t>
  </si>
  <si>
    <t xml:space="preserve">RAISED CURB ELEV. ( ABOVE) MUST BE HIGHER OR THE SAME AS </t>
  </si>
  <si>
    <t>ADJACENT (PARALLEL) ADA SIDEWALK PANEL ELEVATIONS (BELOW)</t>
  </si>
  <si>
    <t>PARALLEL RAMP  / 
BACK TRANS.</t>
  </si>
  <si>
    <t>(PARALLEL) 
LANDING</t>
  </si>
  <si>
    <t>PARALLEL 
RAMP</t>
  </si>
  <si>
    <t>PARALLEL RAMP / BACK 
TRANS.</t>
  </si>
  <si>
    <t>PIE SHAPE
(ELONGATED)</t>
  </si>
  <si>
    <t xml:space="preserve">PIE 
SHAPE </t>
  </si>
  <si>
    <t>PIE SHAPE</t>
  </si>
  <si>
    <t>raised curb (6% gutter, 6-inch curb)</t>
  </si>
  <si>
    <t>like those structure-building toys with attachable / detachable sections</t>
  </si>
  <si>
    <t>you can copy, move, rearrange sections of the cell groups and cells around…</t>
  </si>
  <si>
    <t xml:space="preserve">                                                                                                                  </t>
  </si>
  <si>
    <t>BACL 
TRANS.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</si>
</sst>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.000"/>
    <numFmt numFmtId="165" formatCode="#,##0.0"/>
    <numFmt numFmtId="166" formatCode="0.0%"/>
  </numFmts>
  <fonts count="5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FF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rgb="FFCC0099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rgb="FFFF00FF"/>
      <name val="Calibri"/>
      <family val="2"/>
      <scheme val="minor"/>
    </font>
    <font>
      <b/>
      <sz val="12"/>
      <color rgb="FFCC0099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 Narrow"/>
      <family val="2"/>
    </font>
    <font>
      <b/>
      <i/>
      <sz val="14"/>
      <color theme="1"/>
      <name val="Arial"/>
      <family val="2"/>
    </font>
    <font>
      <i/>
      <sz val="16"/>
      <name val="Arial Narrow"/>
      <family val="2"/>
    </font>
    <font>
      <i/>
      <sz val="20"/>
      <name val="Arial Narrow"/>
      <family val="2"/>
    </font>
    <font>
      <i/>
      <sz val="14"/>
      <name val="Arial Narrow"/>
      <family val="2"/>
    </font>
    <font>
      <i/>
      <sz val="12"/>
      <name val="Arial Narrow"/>
      <family val="2"/>
    </font>
    <font>
      <b/>
      <i/>
      <sz val="20"/>
      <color theme="9" tint="-0.249977111117893"/>
      <name val="Century Gothic"/>
      <family val="2"/>
    </font>
    <font>
      <b/>
      <i/>
      <sz val="14"/>
      <color theme="9" tint="-0.249977111117893"/>
      <name val="Century Gothic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CC3399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CC009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FF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6"/>
      <color rgb="FFCC00CC"/>
      <name val="Calibri"/>
      <family val="2"/>
      <scheme val="minor"/>
    </font>
    <font>
      <i/>
      <sz val="26"/>
      <name val="Calibri"/>
      <family val="2"/>
      <scheme val="minor"/>
    </font>
    <font>
      <b/>
      <sz val="16"/>
      <color theme="0" tint="-0.499984740745262"/>
      <name val="Calibri"/>
      <family val="2"/>
      <scheme val="minor"/>
    </font>
    <font>
      <b/>
      <sz val="16"/>
      <color rgb="FFFF00FF"/>
      <name val="Arial Narrow"/>
      <family val="2"/>
    </font>
    <font>
      <b/>
      <sz val="16"/>
      <color theme="1"/>
      <name val="Arial Narrow"/>
      <family val="2"/>
    </font>
    <font>
      <b/>
      <sz val="14"/>
      <color rgb="FFCC00CC"/>
      <name val="Calibri"/>
      <family val="2"/>
      <scheme val="minor"/>
    </font>
    <font>
      <i/>
      <sz val="14"/>
      <color theme="1"/>
      <name val="Arial Narrow"/>
      <family val="2"/>
    </font>
    <font>
      <i/>
      <sz val="9"/>
      <name val="Arial Narrow"/>
      <family val="2"/>
    </font>
    <font>
      <i/>
      <sz val="11"/>
      <name val="Arial Narrow"/>
      <family val="2"/>
    </font>
    <font>
      <i/>
      <sz val="10"/>
      <name val="Arial Narrow"/>
      <family val="2"/>
    </font>
    <font>
      <sz val="11"/>
      <name val="Arial Narrow"/>
      <family val="2"/>
    </font>
    <font>
      <i/>
      <sz val="11"/>
      <name val="Calibri"/>
      <family val="2"/>
      <scheme val="minor"/>
    </font>
    <font>
      <i/>
      <sz val="11"/>
      <color theme="1"/>
      <name val="Arial Narrow"/>
      <family val="2"/>
    </font>
    <font>
      <b/>
      <i/>
      <sz val="11"/>
      <color rgb="FFFF0000"/>
      <name val="Calibri"/>
      <family val="2"/>
      <scheme val="minor"/>
    </font>
    <font>
      <sz val="11"/>
      <color theme="1"/>
      <name val="Arial Narrow"/>
      <family val="2"/>
    </font>
    <font>
      <b/>
      <sz val="14"/>
      <color rgb="FFFF99FF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CC0099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4" tint="0.3999755851924192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gray0625">
        <bgColor rgb="FFFFC000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CF2E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 diagonalUp="1">
      <left/>
      <right/>
      <top/>
      <bottom/>
      <diagonal style="medium">
        <color auto="1"/>
      </diagonal>
    </border>
    <border diagonalDown="1">
      <left/>
      <right style="medium">
        <color auto="1"/>
      </right>
      <top/>
      <bottom/>
      <diagonal style="medium">
        <color auto="1"/>
      </diagonal>
    </border>
    <border>
      <left/>
      <right style="thick">
        <color auto="1"/>
      </right>
      <top/>
      <bottom/>
      <diagonal/>
    </border>
    <border diagonalUp="1">
      <left/>
      <right/>
      <top style="medium">
        <color auto="1"/>
      </top>
      <bottom/>
      <diagonal style="medium">
        <color auto="1"/>
      </diagonal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 diagonalUp="1">
      <left style="medium">
        <color auto="1"/>
      </left>
      <right/>
      <top/>
      <bottom/>
      <diagonal style="medium">
        <color auto="1"/>
      </diagonal>
    </border>
    <border diagonalDown="1">
      <left/>
      <right/>
      <top/>
      <bottom/>
      <diagonal style="medium">
        <color auto="1"/>
      </diagonal>
    </border>
    <border>
      <left style="thick">
        <color rgb="FFC00000"/>
      </left>
      <right/>
      <top style="thick">
        <color rgb="FFC00000"/>
      </top>
      <bottom/>
      <diagonal/>
    </border>
    <border>
      <left/>
      <right/>
      <top style="thick">
        <color rgb="FFC00000"/>
      </top>
      <bottom/>
      <diagonal/>
    </border>
    <border>
      <left/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/>
      <top/>
      <bottom/>
      <diagonal/>
    </border>
    <border>
      <left/>
      <right style="thick">
        <color rgb="FFC00000"/>
      </right>
      <top/>
      <bottom/>
      <diagonal/>
    </border>
    <border>
      <left style="thick">
        <color rgb="FFC00000"/>
      </left>
      <right/>
      <top/>
      <bottom style="thick">
        <color rgb="FFC00000"/>
      </bottom>
      <diagonal/>
    </border>
    <border>
      <left/>
      <right/>
      <top/>
      <bottom style="thick">
        <color rgb="FFC00000"/>
      </bottom>
      <diagonal/>
    </border>
    <border>
      <left/>
      <right style="thick">
        <color rgb="FFC00000"/>
      </right>
      <top/>
      <bottom style="thick">
        <color rgb="FFC00000"/>
      </bottom>
      <diagonal/>
    </border>
    <border diagonalUp="1">
      <left/>
      <right/>
      <top/>
      <bottom/>
      <diagonal style="mediumDashDot">
        <color auto="1"/>
      </diagonal>
    </border>
    <border diagonalUp="1">
      <left/>
      <right/>
      <top/>
      <bottom style="medium">
        <color auto="1"/>
      </bottom>
      <diagonal style="medium">
        <color auto="1"/>
      </diagonal>
    </border>
    <border diagonalUp="1">
      <left/>
      <right style="medium">
        <color auto="1"/>
      </right>
      <top style="medium">
        <color auto="1"/>
      </top>
      <bottom/>
      <diagonal style="medium">
        <color auto="1"/>
      </diagonal>
    </border>
    <border>
      <left/>
      <right style="mediumDashDot">
        <color theme="0" tint="-0.34998626667073579"/>
      </right>
      <top/>
      <bottom/>
      <diagonal/>
    </border>
    <border>
      <left style="mediumDashDot">
        <color theme="0" tint="-0.34998626667073579"/>
      </left>
      <right/>
      <top/>
      <bottom/>
      <diagonal/>
    </border>
    <border>
      <left/>
      <right/>
      <top/>
      <bottom style="mediumDashDot">
        <color theme="0" tint="-0.34998626667073579"/>
      </bottom>
      <diagonal/>
    </border>
    <border>
      <left/>
      <right/>
      <top style="mediumDashDot">
        <color theme="0" tint="-0.34998626667073579"/>
      </top>
      <bottom/>
      <diagonal/>
    </border>
  </borders>
  <cellStyleXfs count="16">
    <xf numFmtId="0" fontId="0" fillId="0" borderId="0"/>
    <xf numFmtId="43" fontId="14" fillId="0" borderId="0" applyFont="0" applyFill="0" applyBorder="0" applyAlignment="0" applyProtection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4" fillId="0" borderId="0" applyFont="0" applyFill="0" applyBorder="0" applyAlignment="0" applyProtection="0"/>
  </cellStyleXfs>
  <cellXfs count="695">
    <xf numFmtId="0" fontId="0" fillId="0" borderId="0" xfId="0"/>
    <xf numFmtId="4" fontId="0" fillId="0" borderId="0" xfId="0" applyNumberFormat="1" applyAlignment="1"/>
    <xf numFmtId="0" fontId="0" fillId="0" borderId="0" xfId="0"/>
    <xf numFmtId="4" fontId="0" fillId="0" borderId="0" xfId="0" applyNumberFormat="1"/>
    <xf numFmtId="4" fontId="3" fillId="0" borderId="0" xfId="0" applyNumberFormat="1" applyFont="1"/>
    <xf numFmtId="4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center" vertical="center"/>
    </xf>
    <xf numFmtId="4" fontId="0" fillId="0" borderId="0" xfId="0" applyNumberFormat="1" applyFill="1" applyBorder="1"/>
    <xf numFmtId="2" fontId="8" fillId="5" borderId="7" xfId="0" applyNumberFormat="1" applyFont="1" applyFill="1" applyBorder="1" applyAlignment="1">
      <alignment vertical="center"/>
    </xf>
    <xf numFmtId="166" fontId="9" fillId="5" borderId="7" xfId="0" applyNumberFormat="1" applyFont="1" applyFill="1" applyBorder="1" applyAlignment="1">
      <alignment horizontal="center"/>
    </xf>
    <xf numFmtId="2" fontId="8" fillId="5" borderId="2" xfId="0" applyNumberFormat="1" applyFont="1" applyFill="1" applyBorder="1" applyAlignment="1">
      <alignment vertical="center"/>
    </xf>
    <xf numFmtId="165" fontId="10" fillId="5" borderId="2" xfId="0" applyNumberFormat="1" applyFont="1" applyFill="1" applyBorder="1" applyAlignment="1">
      <alignment horizontal="center" vertical="top"/>
    </xf>
    <xf numFmtId="166" fontId="9" fillId="5" borderId="5" xfId="0" applyNumberFormat="1" applyFont="1" applyFill="1" applyBorder="1" applyAlignment="1">
      <alignment horizontal="right" vertical="center" textRotation="90"/>
    </xf>
    <xf numFmtId="165" fontId="10" fillId="5" borderId="4" xfId="0" applyNumberFormat="1" applyFont="1" applyFill="1" applyBorder="1" applyAlignment="1">
      <alignment horizontal="left" vertical="center" textRotation="90"/>
    </xf>
    <xf numFmtId="166" fontId="9" fillId="5" borderId="0" xfId="0" applyNumberFormat="1" applyFont="1" applyFill="1" applyBorder="1" applyAlignment="1">
      <alignment horizontal="right" vertical="center" textRotation="90"/>
    </xf>
    <xf numFmtId="165" fontId="10" fillId="5" borderId="0" xfId="0" applyNumberFormat="1" applyFont="1" applyFill="1" applyBorder="1" applyAlignment="1">
      <alignment horizontal="center" vertical="center" textRotation="90"/>
    </xf>
    <xf numFmtId="164" fontId="11" fillId="5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/>
    <xf numFmtId="164" fontId="13" fillId="5" borderId="0" xfId="0" applyNumberFormat="1" applyFont="1" applyFill="1" applyBorder="1" applyAlignment="1">
      <alignment horizontal="center" vertical="center" wrapText="1"/>
    </xf>
    <xf numFmtId="2" fontId="8" fillId="6" borderId="2" xfId="0" applyNumberFormat="1" applyFont="1" applyFill="1" applyBorder="1" applyAlignment="1">
      <alignment vertical="center"/>
    </xf>
    <xf numFmtId="165" fontId="10" fillId="6" borderId="17" xfId="0" applyNumberFormat="1" applyFont="1" applyFill="1" applyBorder="1" applyAlignment="1">
      <alignment horizontal="center" vertical="top"/>
    </xf>
    <xf numFmtId="2" fontId="8" fillId="6" borderId="3" xfId="0" applyNumberFormat="1" applyFont="1" applyFill="1" applyBorder="1" applyAlignment="1">
      <alignment horizontal="center" vertical="center"/>
    </xf>
    <xf numFmtId="2" fontId="8" fillId="6" borderId="1" xfId="0" applyNumberFormat="1" applyFont="1" applyFill="1" applyBorder="1" applyAlignment="1">
      <alignment horizontal="center" vertical="center"/>
    </xf>
    <xf numFmtId="2" fontId="8" fillId="6" borderId="0" xfId="0" applyNumberFormat="1" applyFont="1" applyFill="1" applyBorder="1" applyAlignment="1">
      <alignment horizontal="center" vertical="center"/>
    </xf>
    <xf numFmtId="165" fontId="10" fillId="6" borderId="0" xfId="0" applyNumberFormat="1" applyFont="1" applyFill="1" applyBorder="1" applyAlignment="1">
      <alignment horizontal="center" vertical="top"/>
    </xf>
    <xf numFmtId="166" fontId="9" fillId="6" borderId="5" xfId="0" applyNumberFormat="1" applyFont="1" applyFill="1" applyBorder="1" applyAlignment="1">
      <alignment vertical="center" textRotation="90"/>
    </xf>
    <xf numFmtId="165" fontId="10" fillId="6" borderId="4" xfId="0" applyNumberFormat="1" applyFont="1" applyFill="1" applyBorder="1" applyAlignment="1">
      <alignment horizontal="left" vertical="center" textRotation="90" wrapText="1"/>
    </xf>
    <xf numFmtId="166" fontId="9" fillId="6" borderId="0" xfId="0" applyNumberFormat="1" applyFont="1" applyFill="1" applyBorder="1" applyAlignment="1">
      <alignment vertical="center" textRotation="90"/>
    </xf>
    <xf numFmtId="165" fontId="12" fillId="6" borderId="0" xfId="0" applyNumberFormat="1" applyFont="1" applyFill="1" applyBorder="1" applyAlignment="1">
      <alignment horizontal="center" vertical="center" wrapText="1"/>
    </xf>
    <xf numFmtId="166" fontId="9" fillId="6" borderId="7" xfId="0" applyNumberFormat="1" applyFont="1" applyFill="1" applyBorder="1" applyAlignment="1">
      <alignment horizontal="center"/>
    </xf>
    <xf numFmtId="165" fontId="10" fillId="6" borderId="2" xfId="0" applyNumberFormat="1" applyFont="1" applyFill="1" applyBorder="1" applyAlignment="1">
      <alignment horizontal="center" vertical="top"/>
    </xf>
    <xf numFmtId="0" fontId="0" fillId="6" borderId="0" xfId="0" applyFill="1"/>
    <xf numFmtId="0" fontId="0" fillId="6" borderId="0" xfId="0" applyFill="1" applyBorder="1"/>
    <xf numFmtId="166" fontId="9" fillId="6" borderId="5" xfId="0" applyNumberFormat="1" applyFont="1" applyFill="1" applyBorder="1" applyAlignment="1">
      <alignment horizontal="right" vertical="center" textRotation="90"/>
    </xf>
    <xf numFmtId="165" fontId="10" fillId="6" borderId="4" xfId="0" applyNumberFormat="1" applyFont="1" applyFill="1" applyBorder="1" applyAlignment="1">
      <alignment horizontal="left" vertical="center" textRotation="90"/>
    </xf>
    <xf numFmtId="166" fontId="9" fillId="6" borderId="0" xfId="0" applyNumberFormat="1" applyFont="1" applyFill="1" applyBorder="1" applyAlignment="1">
      <alignment horizontal="right" vertical="center" textRotation="90"/>
    </xf>
    <xf numFmtId="0" fontId="0" fillId="6" borderId="7" xfId="0" applyFill="1" applyBorder="1"/>
    <xf numFmtId="0" fontId="0" fillId="6" borderId="2" xfId="0" applyFill="1" applyBorder="1"/>
    <xf numFmtId="166" fontId="9" fillId="6" borderId="0" xfId="0" applyNumberFormat="1" applyFont="1" applyFill="1" applyBorder="1" applyAlignment="1">
      <alignment horizontal="center"/>
    </xf>
    <xf numFmtId="165" fontId="10" fillId="6" borderId="20" xfId="0" applyNumberFormat="1" applyFont="1" applyFill="1" applyBorder="1" applyAlignment="1">
      <alignment horizontal="center" vertical="top"/>
    </xf>
    <xf numFmtId="166" fontId="9" fillId="6" borderId="6" xfId="0" applyNumberFormat="1" applyFont="1" applyFill="1" applyBorder="1" applyAlignment="1">
      <alignment horizontal="center"/>
    </xf>
    <xf numFmtId="165" fontId="10" fillId="6" borderId="1" xfId="0" applyNumberFormat="1" applyFont="1" applyFill="1" applyBorder="1" applyAlignment="1">
      <alignment horizontal="center" vertical="top"/>
    </xf>
    <xf numFmtId="4" fontId="0" fillId="6" borderId="0" xfId="0" applyNumberFormat="1" applyFill="1"/>
    <xf numFmtId="4" fontId="0" fillId="6" borderId="4" xfId="0" applyNumberFormat="1" applyFill="1" applyBorder="1"/>
    <xf numFmtId="166" fontId="9" fillId="3" borderId="5" xfId="0" applyNumberFormat="1" applyFont="1" applyFill="1" applyBorder="1" applyAlignment="1">
      <alignment horizontal="right" vertical="center" textRotation="90"/>
    </xf>
    <xf numFmtId="165" fontId="10" fillId="3" borderId="4" xfId="0" applyNumberFormat="1" applyFont="1" applyFill="1" applyBorder="1" applyAlignment="1">
      <alignment horizontal="left" vertical="center" textRotation="90"/>
    </xf>
    <xf numFmtId="166" fontId="9" fillId="3" borderId="0" xfId="0" applyNumberFormat="1" applyFont="1" applyFill="1" applyBorder="1" applyAlignment="1">
      <alignment horizontal="right" vertical="center" textRotation="90"/>
    </xf>
    <xf numFmtId="165" fontId="10" fillId="3" borderId="0" xfId="0" applyNumberFormat="1" applyFont="1" applyFill="1" applyBorder="1" applyAlignment="1">
      <alignment horizontal="center" vertical="center" textRotation="90"/>
    </xf>
    <xf numFmtId="164" fontId="11" fillId="3" borderId="0" xfId="0" applyNumberFormat="1" applyFont="1" applyFill="1" applyBorder="1" applyAlignment="1">
      <alignment horizontal="center" vertical="center" wrapText="1"/>
    </xf>
    <xf numFmtId="2" fontId="8" fillId="3" borderId="7" xfId="0" applyNumberFormat="1" applyFont="1" applyFill="1" applyBorder="1" applyAlignment="1">
      <alignment vertical="center"/>
    </xf>
    <xf numFmtId="166" fontId="9" fillId="3" borderId="16" xfId="0" applyNumberFormat="1" applyFont="1" applyFill="1" applyBorder="1" applyAlignment="1">
      <alignment horizontal="center"/>
    </xf>
    <xf numFmtId="2" fontId="8" fillId="7" borderId="7" xfId="0" applyNumberFormat="1" applyFont="1" applyFill="1" applyBorder="1" applyAlignment="1">
      <alignment vertical="center"/>
    </xf>
    <xf numFmtId="166" fontId="9" fillId="7" borderId="7" xfId="0" applyNumberFormat="1" applyFont="1" applyFill="1" applyBorder="1" applyAlignment="1">
      <alignment horizontal="center"/>
    </xf>
    <xf numFmtId="2" fontId="8" fillId="7" borderId="2" xfId="0" applyNumberFormat="1" applyFont="1" applyFill="1" applyBorder="1" applyAlignment="1">
      <alignment vertical="center"/>
    </xf>
    <xf numFmtId="165" fontId="10" fillId="7" borderId="2" xfId="0" applyNumberFormat="1" applyFont="1" applyFill="1" applyBorder="1" applyAlignment="1">
      <alignment horizontal="center" vertical="top"/>
    </xf>
    <xf numFmtId="166" fontId="9" fillId="7" borderId="5" xfId="0" applyNumberFormat="1" applyFont="1" applyFill="1" applyBorder="1" applyAlignment="1">
      <alignment horizontal="right" vertical="center" textRotation="90"/>
    </xf>
    <xf numFmtId="165" fontId="10" fillId="7" borderId="4" xfId="0" applyNumberFormat="1" applyFont="1" applyFill="1" applyBorder="1" applyAlignment="1">
      <alignment horizontal="left" vertical="center" textRotation="90"/>
    </xf>
    <xf numFmtId="166" fontId="9" fillId="7" borderId="0" xfId="0" applyNumberFormat="1" applyFont="1" applyFill="1" applyBorder="1" applyAlignment="1">
      <alignment horizontal="right" vertical="center" textRotation="90"/>
    </xf>
    <xf numFmtId="165" fontId="10" fillId="7" borderId="0" xfId="0" applyNumberFormat="1" applyFont="1" applyFill="1" applyBorder="1" applyAlignment="1">
      <alignment horizontal="center" vertical="center" textRotation="90"/>
    </xf>
    <xf numFmtId="164" fontId="11" fillId="7" borderId="0" xfId="0" applyNumberFormat="1" applyFont="1" applyFill="1" applyBorder="1" applyAlignment="1">
      <alignment horizontal="center" vertical="center" wrapText="1"/>
    </xf>
    <xf numFmtId="164" fontId="13" fillId="7" borderId="0" xfId="0" applyNumberFormat="1" applyFont="1" applyFill="1" applyBorder="1" applyAlignment="1">
      <alignment horizontal="center" vertical="center" wrapText="1"/>
    </xf>
    <xf numFmtId="166" fontId="9" fillId="7" borderId="16" xfId="0" applyNumberFormat="1" applyFont="1" applyFill="1" applyBorder="1" applyAlignment="1">
      <alignment horizontal="center"/>
    </xf>
    <xf numFmtId="165" fontId="10" fillId="7" borderId="17" xfId="0" applyNumberFormat="1" applyFont="1" applyFill="1" applyBorder="1" applyAlignment="1">
      <alignment horizontal="center" vertical="top"/>
    </xf>
    <xf numFmtId="166" fontId="9" fillId="3" borderId="7" xfId="0" applyNumberFormat="1" applyFont="1" applyFill="1" applyBorder="1" applyAlignment="1">
      <alignment horizontal="center"/>
    </xf>
    <xf numFmtId="165" fontId="10" fillId="3" borderId="2" xfId="0" applyNumberFormat="1" applyFont="1" applyFill="1" applyBorder="1" applyAlignment="1">
      <alignment horizontal="center" vertical="top"/>
    </xf>
    <xf numFmtId="164" fontId="13" fillId="3" borderId="0" xfId="0" applyNumberFormat="1" applyFont="1" applyFill="1" applyBorder="1" applyAlignment="1">
      <alignment horizontal="center" vertical="center" wrapText="1"/>
    </xf>
    <xf numFmtId="2" fontId="8" fillId="2" borderId="7" xfId="0" applyNumberFormat="1" applyFont="1" applyFill="1" applyBorder="1" applyAlignment="1">
      <alignment vertical="center"/>
    </xf>
    <xf numFmtId="166" fontId="9" fillId="2" borderId="7" xfId="0" applyNumberFormat="1" applyFont="1" applyFill="1" applyBorder="1" applyAlignment="1">
      <alignment horizontal="center"/>
    </xf>
    <xf numFmtId="2" fontId="8" fillId="2" borderId="2" xfId="0" applyNumberFormat="1" applyFont="1" applyFill="1" applyBorder="1" applyAlignment="1">
      <alignment vertical="center"/>
    </xf>
    <xf numFmtId="165" fontId="10" fillId="2" borderId="2" xfId="0" applyNumberFormat="1" applyFont="1" applyFill="1" applyBorder="1" applyAlignment="1">
      <alignment horizontal="center" vertical="top"/>
    </xf>
    <xf numFmtId="165" fontId="10" fillId="6" borderId="5" xfId="0" applyNumberFormat="1" applyFont="1" applyFill="1" applyBorder="1" applyAlignment="1">
      <alignment horizontal="center" vertical="top"/>
    </xf>
    <xf numFmtId="4" fontId="0" fillId="6" borderId="0" xfId="0" applyNumberFormat="1" applyFill="1" applyBorder="1"/>
    <xf numFmtId="165" fontId="10" fillId="6" borderId="0" xfId="0" applyNumberFormat="1" applyFont="1" applyFill="1" applyBorder="1" applyAlignment="1">
      <alignment horizontal="left" vertical="center" textRotation="90"/>
    </xf>
    <xf numFmtId="165" fontId="10" fillId="6" borderId="7" xfId="0" applyNumberFormat="1" applyFont="1" applyFill="1" applyBorder="1" applyAlignment="1">
      <alignment horizontal="left" vertical="center" textRotation="90"/>
    </xf>
    <xf numFmtId="0" fontId="0" fillId="6" borderId="19" xfId="0" applyFill="1" applyBorder="1"/>
    <xf numFmtId="0" fontId="0" fillId="6" borderId="3" xfId="0" applyFill="1" applyBorder="1"/>
    <xf numFmtId="0" fontId="0" fillId="6" borderId="22" xfId="0" applyFill="1" applyBorder="1"/>
    <xf numFmtId="166" fontId="18" fillId="5" borderId="7" xfId="0" applyNumberFormat="1" applyFont="1" applyFill="1" applyBorder="1" applyAlignment="1">
      <alignment horizontal="center" vertical="center"/>
    </xf>
    <xf numFmtId="166" fontId="18" fillId="5" borderId="7" xfId="0" applyNumberFormat="1" applyFont="1" applyFill="1" applyBorder="1" applyAlignment="1">
      <alignment horizontal="center"/>
    </xf>
    <xf numFmtId="165" fontId="17" fillId="5" borderId="2" xfId="0" applyNumberFormat="1" applyFont="1" applyFill="1" applyBorder="1" applyAlignment="1">
      <alignment horizontal="center" vertical="center"/>
    </xf>
    <xf numFmtId="165" fontId="17" fillId="5" borderId="2" xfId="0" applyNumberFormat="1" applyFont="1" applyFill="1" applyBorder="1" applyAlignment="1">
      <alignment horizontal="center" vertical="top"/>
    </xf>
    <xf numFmtId="166" fontId="18" fillId="2" borderId="5" xfId="0" applyNumberFormat="1" applyFont="1" applyFill="1" applyBorder="1" applyAlignment="1">
      <alignment horizontal="right" vertical="center" textRotation="90"/>
    </xf>
    <xf numFmtId="165" fontId="17" fillId="5" borderId="4" xfId="0" applyNumberFormat="1" applyFont="1" applyFill="1" applyBorder="1" applyAlignment="1">
      <alignment horizontal="left" vertical="center" textRotation="90"/>
    </xf>
    <xf numFmtId="2" fontId="16" fillId="5" borderId="7" xfId="0" applyNumberFormat="1" applyFont="1" applyFill="1" applyBorder="1" applyAlignment="1">
      <alignment vertical="center"/>
    </xf>
    <xf numFmtId="2" fontId="16" fillId="5" borderId="2" xfId="0" applyNumberFormat="1" applyFont="1" applyFill="1" applyBorder="1" applyAlignment="1">
      <alignment vertical="center"/>
    </xf>
    <xf numFmtId="2" fontId="16" fillId="7" borderId="7" xfId="0" applyNumberFormat="1" applyFont="1" applyFill="1" applyBorder="1" applyAlignment="1">
      <alignment vertical="center"/>
    </xf>
    <xf numFmtId="166" fontId="18" fillId="7" borderId="16" xfId="0" applyNumberFormat="1" applyFont="1" applyFill="1" applyBorder="1" applyAlignment="1">
      <alignment horizontal="center"/>
    </xf>
    <xf numFmtId="2" fontId="16" fillId="7" borderId="2" xfId="0" applyNumberFormat="1" applyFont="1" applyFill="1" applyBorder="1" applyAlignment="1">
      <alignment vertical="center"/>
    </xf>
    <xf numFmtId="165" fontId="17" fillId="7" borderId="17" xfId="0" applyNumberFormat="1" applyFont="1" applyFill="1" applyBorder="1" applyAlignment="1">
      <alignment horizontal="center" vertical="top"/>
    </xf>
    <xf numFmtId="166" fontId="18" fillId="7" borderId="7" xfId="0" applyNumberFormat="1" applyFont="1" applyFill="1" applyBorder="1" applyAlignment="1">
      <alignment horizontal="center"/>
    </xf>
    <xf numFmtId="165" fontId="17" fillId="7" borderId="2" xfId="0" applyNumberFormat="1" applyFont="1" applyFill="1" applyBorder="1" applyAlignment="1">
      <alignment horizontal="center" vertical="top"/>
    </xf>
    <xf numFmtId="166" fontId="18" fillId="7" borderId="5" xfId="0" applyNumberFormat="1" applyFont="1" applyFill="1" applyBorder="1" applyAlignment="1">
      <alignment horizontal="right" vertical="center" textRotation="90"/>
    </xf>
    <xf numFmtId="165" fontId="17" fillId="7" borderId="4" xfId="0" applyNumberFormat="1" applyFont="1" applyFill="1" applyBorder="1" applyAlignment="1">
      <alignment horizontal="left" vertical="center" textRotation="90"/>
    </xf>
    <xf numFmtId="166" fontId="18" fillId="5" borderId="5" xfId="0" applyNumberFormat="1" applyFont="1" applyFill="1" applyBorder="1" applyAlignment="1">
      <alignment horizontal="right" vertical="center" textRotation="90"/>
    </xf>
    <xf numFmtId="166" fontId="18" fillId="3" borderId="5" xfId="0" applyNumberFormat="1" applyFont="1" applyFill="1" applyBorder="1" applyAlignment="1">
      <alignment horizontal="right" vertical="center" textRotation="90"/>
    </xf>
    <xf numFmtId="165" fontId="17" fillId="3" borderId="4" xfId="0" applyNumberFormat="1" applyFont="1" applyFill="1" applyBorder="1" applyAlignment="1">
      <alignment horizontal="left" vertical="center" textRotation="90"/>
    </xf>
    <xf numFmtId="2" fontId="16" fillId="6" borderId="3" xfId="0" applyNumberFormat="1" applyFont="1" applyFill="1" applyBorder="1" applyAlignment="1">
      <alignment horizontal="center" vertical="center"/>
    </xf>
    <xf numFmtId="2" fontId="16" fillId="6" borderId="1" xfId="0" applyNumberFormat="1" applyFont="1" applyFill="1" applyBorder="1" applyAlignment="1">
      <alignment horizontal="center" vertical="center"/>
    </xf>
    <xf numFmtId="166" fontId="18" fillId="6" borderId="5" xfId="0" applyNumberFormat="1" applyFont="1" applyFill="1" applyBorder="1" applyAlignment="1">
      <alignment vertical="center" textRotation="90"/>
    </xf>
    <xf numFmtId="165" fontId="17" fillId="6" borderId="4" xfId="0" applyNumberFormat="1" applyFont="1" applyFill="1" applyBorder="1" applyAlignment="1">
      <alignment horizontal="left" vertical="center" textRotation="90" wrapText="1"/>
    </xf>
    <xf numFmtId="166" fontId="18" fillId="3" borderId="7" xfId="0" applyNumberFormat="1" applyFont="1" applyFill="1" applyBorder="1" applyAlignment="1">
      <alignment horizontal="center"/>
    </xf>
    <xf numFmtId="165" fontId="17" fillId="3" borderId="2" xfId="0" applyNumberFormat="1" applyFont="1" applyFill="1" applyBorder="1" applyAlignment="1">
      <alignment horizontal="center" vertical="top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165" fontId="10" fillId="6" borderId="3" xfId="0" applyNumberFormat="1" applyFont="1" applyFill="1" applyBorder="1" applyAlignment="1">
      <alignment horizontal="left" vertical="center" textRotation="90"/>
    </xf>
    <xf numFmtId="166" fontId="9" fillId="3" borderId="1" xfId="0" applyNumberFormat="1" applyFont="1" applyFill="1" applyBorder="1" applyAlignment="1">
      <alignment horizontal="right" vertical="center" textRotation="90"/>
    </xf>
    <xf numFmtId="165" fontId="17" fillId="6" borderId="5" xfId="0" applyNumberFormat="1" applyFont="1" applyFill="1" applyBorder="1" applyAlignment="1">
      <alignment horizontal="left" vertical="center" textRotation="90"/>
    </xf>
    <xf numFmtId="165" fontId="10" fillId="6" borderId="24" xfId="0" applyNumberFormat="1" applyFont="1" applyFill="1" applyBorder="1" applyAlignment="1">
      <alignment horizontal="left" vertical="center" textRotation="90"/>
    </xf>
    <xf numFmtId="166" fontId="9" fillId="3" borderId="25" xfId="0" applyNumberFormat="1" applyFont="1" applyFill="1" applyBorder="1" applyAlignment="1">
      <alignment horizontal="right" vertical="center" textRotation="90"/>
    </xf>
    <xf numFmtId="4" fontId="0" fillId="6" borderId="26" xfId="0" applyNumberFormat="1" applyFill="1" applyBorder="1"/>
    <xf numFmtId="2" fontId="16" fillId="6" borderId="5" xfId="0" applyNumberFormat="1" applyFont="1" applyFill="1" applyBorder="1" applyAlignment="1">
      <alignment horizontal="center" vertical="center"/>
    </xf>
    <xf numFmtId="2" fontId="16" fillId="6" borderId="4" xfId="0" applyNumberFormat="1" applyFont="1" applyFill="1" applyBorder="1" applyAlignment="1">
      <alignment horizontal="center" vertical="center"/>
    </xf>
    <xf numFmtId="166" fontId="9" fillId="6" borderId="2" xfId="0" applyNumberFormat="1" applyFont="1" applyFill="1" applyBorder="1" applyAlignment="1">
      <alignment horizontal="right" vertical="center" textRotation="90"/>
    </xf>
    <xf numFmtId="0" fontId="0" fillId="6" borderId="1" xfId="0" applyFill="1" applyBorder="1"/>
    <xf numFmtId="2" fontId="16" fillId="6" borderId="1" xfId="0" applyNumberFormat="1" applyFont="1" applyFill="1" applyBorder="1" applyAlignment="1">
      <alignment horizontal="center" vertical="center"/>
    </xf>
    <xf numFmtId="2" fontId="16" fillId="6" borderId="3" xfId="0" applyNumberFormat="1" applyFont="1" applyFill="1" applyBorder="1" applyAlignment="1">
      <alignment horizontal="center" vertical="center"/>
    </xf>
    <xf numFmtId="2" fontId="8" fillId="6" borderId="6" xfId="0" applyNumberFormat="1" applyFont="1" applyFill="1" applyBorder="1" applyAlignment="1">
      <alignment vertical="center"/>
    </xf>
    <xf numFmtId="165" fontId="10" fillId="6" borderId="16" xfId="0" applyNumberFormat="1" applyFont="1" applyFill="1" applyBorder="1" applyAlignment="1">
      <alignment horizontal="center" vertical="top"/>
    </xf>
    <xf numFmtId="2" fontId="8" fillId="3" borderId="1" xfId="0" applyNumberFormat="1" applyFont="1" applyFill="1" applyBorder="1" applyAlignment="1">
      <alignment vertical="center"/>
    </xf>
    <xf numFmtId="166" fontId="9" fillId="3" borderId="17" xfId="0" applyNumberFormat="1" applyFont="1" applyFill="1" applyBorder="1" applyAlignment="1">
      <alignment horizontal="center"/>
    </xf>
    <xf numFmtId="4" fontId="0" fillId="6" borderId="0" xfId="0" applyNumberFormat="1" applyFill="1" applyAlignment="1">
      <alignment horizontal="center"/>
    </xf>
    <xf numFmtId="0" fontId="0" fillId="6" borderId="24" xfId="0" applyFill="1" applyBorder="1"/>
    <xf numFmtId="0" fontId="0" fillId="6" borderId="25" xfId="0" applyFill="1" applyBorder="1"/>
    <xf numFmtId="4" fontId="0" fillId="6" borderId="24" xfId="0" applyNumberFormat="1" applyFill="1" applyBorder="1"/>
    <xf numFmtId="4" fontId="0" fillId="6" borderId="25" xfId="0" applyNumberFormat="1" applyFill="1" applyBorder="1"/>
    <xf numFmtId="0" fontId="0" fillId="6" borderId="5" xfId="0" applyFill="1" applyBorder="1"/>
    <xf numFmtId="0" fontId="0" fillId="6" borderId="4" xfId="0" applyFill="1" applyBorder="1"/>
    <xf numFmtId="4" fontId="0" fillId="6" borderId="5" xfId="0" applyNumberFormat="1" applyFill="1" applyBorder="1"/>
    <xf numFmtId="4" fontId="0" fillId="6" borderId="7" xfId="0" applyNumberFormat="1" applyFill="1" applyBorder="1"/>
    <xf numFmtId="4" fontId="0" fillId="6" borderId="2" xfId="0" applyNumberFormat="1" applyFill="1" applyBorder="1"/>
    <xf numFmtId="4" fontId="0" fillId="6" borderId="27" xfId="0" applyNumberFormat="1" applyFill="1" applyBorder="1"/>
    <xf numFmtId="166" fontId="18" fillId="6" borderId="1" xfId="0" applyNumberFormat="1" applyFont="1" applyFill="1" applyBorder="1" applyAlignment="1">
      <alignment horizontal="right" vertical="center" textRotation="90"/>
    </xf>
    <xf numFmtId="2" fontId="16" fillId="5" borderId="6" xfId="0" applyNumberFormat="1" applyFont="1" applyFill="1" applyBorder="1" applyAlignment="1">
      <alignment vertical="center"/>
    </xf>
    <xf numFmtId="165" fontId="17" fillId="5" borderId="8" xfId="0" applyNumberFormat="1" applyFont="1" applyFill="1" applyBorder="1" applyAlignment="1">
      <alignment horizontal="center" vertical="top"/>
    </xf>
    <xf numFmtId="2" fontId="16" fillId="2" borderId="1" xfId="0" applyNumberFormat="1" applyFont="1" applyFill="1" applyBorder="1" applyAlignment="1">
      <alignment vertical="center"/>
    </xf>
    <xf numFmtId="166" fontId="18" fillId="2" borderId="3" xfId="0" applyNumberFormat="1" applyFont="1" applyFill="1" applyBorder="1" applyAlignment="1">
      <alignment horizontal="center"/>
    </xf>
    <xf numFmtId="165" fontId="10" fillId="6" borderId="2" xfId="0" applyNumberFormat="1" applyFont="1" applyFill="1" applyBorder="1" applyAlignment="1">
      <alignment horizontal="left" vertical="center" textRotation="90"/>
    </xf>
    <xf numFmtId="166" fontId="9" fillId="6" borderId="3" xfId="0" applyNumberFormat="1" applyFont="1" applyFill="1" applyBorder="1" applyAlignment="1">
      <alignment horizontal="right" vertical="center" textRotation="90"/>
    </xf>
    <xf numFmtId="165" fontId="10" fillId="6" borderId="1" xfId="0" applyNumberFormat="1" applyFont="1" applyFill="1" applyBorder="1" applyAlignment="1">
      <alignment horizontal="left" vertical="center" textRotation="90"/>
    </xf>
    <xf numFmtId="0" fontId="0" fillId="6" borderId="27" xfId="0" applyFill="1" applyBorder="1"/>
    <xf numFmtId="0" fontId="0" fillId="6" borderId="6" xfId="0" applyFill="1" applyBorder="1"/>
    <xf numFmtId="166" fontId="9" fillId="6" borderId="8" xfId="0" applyNumberFormat="1" applyFont="1" applyFill="1" applyBorder="1" applyAlignment="1">
      <alignment horizontal="center"/>
    </xf>
    <xf numFmtId="4" fontId="0" fillId="6" borderId="3" xfId="0" applyNumberFormat="1" applyFill="1" applyBorder="1"/>
    <xf numFmtId="4" fontId="0" fillId="6" borderId="8" xfId="0" applyNumberFormat="1" applyFill="1" applyBorder="1"/>
    <xf numFmtId="4" fontId="0" fillId="6" borderId="6" xfId="0" applyNumberFormat="1" applyFill="1" applyBorder="1"/>
    <xf numFmtId="165" fontId="10" fillId="6" borderId="4" xfId="0" applyNumberFormat="1" applyFont="1" applyFill="1" applyBorder="1" applyAlignment="1">
      <alignment horizontal="center" vertical="top"/>
    </xf>
    <xf numFmtId="165" fontId="20" fillId="5" borderId="0" xfId="0" applyNumberFormat="1" applyFont="1" applyFill="1" applyBorder="1" applyAlignment="1">
      <alignment horizontal="center" vertical="center" wrapText="1"/>
    </xf>
    <xf numFmtId="165" fontId="20" fillId="7" borderId="0" xfId="0" applyNumberFormat="1" applyFont="1" applyFill="1" applyBorder="1" applyAlignment="1">
      <alignment horizontal="center" vertical="center" wrapText="1"/>
    </xf>
    <xf numFmtId="2" fontId="16" fillId="6" borderId="1" xfId="0" applyNumberFormat="1" applyFont="1" applyFill="1" applyBorder="1" applyAlignment="1">
      <alignment horizontal="center" vertical="center"/>
    </xf>
    <xf numFmtId="2" fontId="16" fillId="6" borderId="3" xfId="0" applyNumberFormat="1" applyFont="1" applyFill="1" applyBorder="1" applyAlignment="1">
      <alignment horizontal="center" vertical="center"/>
    </xf>
    <xf numFmtId="0" fontId="19" fillId="8" borderId="2" xfId="0" applyFont="1" applyFill="1" applyBorder="1" applyAlignment="1">
      <alignment vertical="center" wrapText="1"/>
    </xf>
    <xf numFmtId="0" fontId="19" fillId="8" borderId="3" xfId="0" applyFont="1" applyFill="1" applyBorder="1" applyAlignment="1">
      <alignment vertical="center" wrapText="1"/>
    </xf>
    <xf numFmtId="0" fontId="19" fillId="8" borderId="0" xfId="0" applyFont="1" applyFill="1" applyBorder="1" applyAlignment="1">
      <alignment vertical="center" wrapText="1"/>
    </xf>
    <xf numFmtId="0" fontId="19" fillId="8" borderId="5" xfId="0" applyFont="1" applyFill="1" applyBorder="1" applyAlignment="1">
      <alignment vertical="center" wrapText="1"/>
    </xf>
    <xf numFmtId="0" fontId="19" fillId="8" borderId="7" xfId="0" applyFont="1" applyFill="1" applyBorder="1" applyAlignment="1">
      <alignment vertical="center" wrapText="1"/>
    </xf>
    <xf numFmtId="0" fontId="19" fillId="8" borderId="8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2" fontId="8" fillId="6" borderId="1" xfId="0" applyNumberFormat="1" applyFont="1" applyFill="1" applyBorder="1" applyAlignment="1">
      <alignment horizontal="center" vertical="center"/>
    </xf>
    <xf numFmtId="2" fontId="8" fillId="6" borderId="3" xfId="0" applyNumberFormat="1" applyFont="1" applyFill="1" applyBorder="1" applyAlignment="1">
      <alignment horizontal="center" vertical="center"/>
    </xf>
    <xf numFmtId="0" fontId="0" fillId="9" borderId="0" xfId="0" applyFill="1"/>
    <xf numFmtId="4" fontId="0" fillId="9" borderId="0" xfId="0" applyNumberFormat="1" applyFill="1" applyAlignment="1">
      <alignment horizontal="center"/>
    </xf>
    <xf numFmtId="4" fontId="0" fillId="9" borderId="0" xfId="0" applyNumberFormat="1" applyFill="1"/>
    <xf numFmtId="0" fontId="3" fillId="9" borderId="0" xfId="0" applyFont="1" applyFill="1"/>
    <xf numFmtId="4" fontId="3" fillId="9" borderId="0" xfId="0" applyNumberFormat="1" applyFont="1" applyFill="1"/>
    <xf numFmtId="0" fontId="3" fillId="9" borderId="9" xfId="0" applyFont="1" applyFill="1" applyBorder="1"/>
    <xf numFmtId="4" fontId="3" fillId="9" borderId="9" xfId="0" applyNumberFormat="1" applyFont="1" applyFill="1" applyBorder="1"/>
    <xf numFmtId="0" fontId="15" fillId="9" borderId="23" xfId="0" applyFont="1" applyFill="1" applyBorder="1" applyAlignment="1"/>
    <xf numFmtId="166" fontId="9" fillId="8" borderId="5" xfId="0" applyNumberFormat="1" applyFont="1" applyFill="1" applyBorder="1" applyAlignment="1">
      <alignment vertical="center" textRotation="90"/>
    </xf>
    <xf numFmtId="165" fontId="10" fillId="8" borderId="4" xfId="0" applyNumberFormat="1" applyFont="1" applyFill="1" applyBorder="1" applyAlignment="1">
      <alignment horizontal="left" vertical="center" textRotation="90" wrapText="1"/>
    </xf>
    <xf numFmtId="166" fontId="18" fillId="8" borderId="5" xfId="0" applyNumberFormat="1" applyFont="1" applyFill="1" applyBorder="1" applyAlignment="1">
      <alignment vertical="center" textRotation="90"/>
    </xf>
    <xf numFmtId="165" fontId="17" fillId="8" borderId="4" xfId="0" applyNumberFormat="1" applyFont="1" applyFill="1" applyBorder="1" applyAlignment="1">
      <alignment horizontal="left" vertical="center" textRotation="90" wrapText="1"/>
    </xf>
    <xf numFmtId="166" fontId="9" fillId="8" borderId="7" xfId="0" applyNumberFormat="1" applyFont="1" applyFill="1" applyBorder="1" applyAlignment="1">
      <alignment horizontal="center" vertical="center"/>
    </xf>
    <xf numFmtId="165" fontId="10" fillId="8" borderId="2" xfId="0" applyNumberFormat="1" applyFont="1" applyFill="1" applyBorder="1" applyAlignment="1">
      <alignment horizontal="center" vertical="center"/>
    </xf>
    <xf numFmtId="166" fontId="9" fillId="5" borderId="7" xfId="0" applyNumberFormat="1" applyFont="1" applyFill="1" applyBorder="1" applyAlignment="1">
      <alignment horizontal="center" vertical="center"/>
    </xf>
    <xf numFmtId="165" fontId="10" fillId="5" borderId="2" xfId="0" applyNumberFormat="1" applyFont="1" applyFill="1" applyBorder="1" applyAlignment="1">
      <alignment horizontal="center" vertical="center"/>
    </xf>
    <xf numFmtId="166" fontId="9" fillId="2" borderId="7" xfId="0" applyNumberFormat="1" applyFont="1" applyFill="1" applyBorder="1" applyAlignment="1">
      <alignment horizontal="center" vertical="center"/>
    </xf>
    <xf numFmtId="166" fontId="9" fillId="7" borderId="7" xfId="0" applyNumberFormat="1" applyFont="1" applyFill="1" applyBorder="1" applyAlignment="1">
      <alignment horizontal="center" vertical="center"/>
    </xf>
    <xf numFmtId="165" fontId="10" fillId="7" borderId="2" xfId="0" applyNumberFormat="1" applyFont="1" applyFill="1" applyBorder="1" applyAlignment="1">
      <alignment horizontal="center" vertical="center"/>
    </xf>
    <xf numFmtId="166" fontId="9" fillId="2" borderId="5" xfId="0" applyNumberFormat="1" applyFont="1" applyFill="1" applyBorder="1" applyAlignment="1">
      <alignment horizontal="right" vertical="center" textRotation="90"/>
    </xf>
    <xf numFmtId="166" fontId="9" fillId="4" borderId="5" xfId="0" applyNumberFormat="1" applyFont="1" applyFill="1" applyBorder="1" applyAlignment="1">
      <alignment horizontal="right" vertical="center" textRotation="90"/>
    </xf>
    <xf numFmtId="166" fontId="9" fillId="4" borderId="7" xfId="0" applyNumberFormat="1" applyFont="1" applyFill="1" applyBorder="1" applyAlignment="1">
      <alignment horizontal="center" vertical="center"/>
    </xf>
    <xf numFmtId="165" fontId="10" fillId="6" borderId="2" xfId="0" applyNumberFormat="1" applyFont="1" applyFill="1" applyBorder="1" applyAlignment="1">
      <alignment horizontal="center" vertical="center"/>
    </xf>
    <xf numFmtId="165" fontId="10" fillId="6" borderId="7" xfId="0" applyNumberFormat="1" applyFont="1" applyFill="1" applyBorder="1" applyAlignment="1">
      <alignment horizontal="center" vertical="top"/>
    </xf>
    <xf numFmtId="166" fontId="9" fillId="6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/>
    </xf>
    <xf numFmtId="165" fontId="10" fillId="6" borderId="5" xfId="0" applyNumberFormat="1" applyFont="1" applyFill="1" applyBorder="1" applyAlignment="1">
      <alignment horizontal="left" vertical="center" textRotation="90"/>
    </xf>
    <xf numFmtId="166" fontId="9" fillId="6" borderId="1" xfId="0" applyNumberFormat="1" applyFont="1" applyFill="1" applyBorder="1" applyAlignment="1">
      <alignment horizontal="right" vertical="center" textRotation="90"/>
    </xf>
    <xf numFmtId="165" fontId="10" fillId="6" borderId="7" xfId="0" applyNumberFormat="1" applyFont="1" applyFill="1" applyBorder="1" applyAlignment="1">
      <alignment horizontal="center" vertical="center"/>
    </xf>
    <xf numFmtId="166" fontId="9" fillId="4" borderId="2" xfId="0" applyNumberFormat="1" applyFont="1" applyFill="1" applyBorder="1" applyAlignment="1">
      <alignment horizontal="center" vertical="center"/>
    </xf>
    <xf numFmtId="166" fontId="9" fillId="6" borderId="6" xfId="0" applyNumberFormat="1" applyFont="1" applyFill="1" applyBorder="1" applyAlignment="1">
      <alignment horizontal="right" vertical="center" textRotation="90"/>
    </xf>
    <xf numFmtId="165" fontId="10" fillId="5" borderId="7" xfId="0" applyNumberFormat="1" applyFont="1" applyFill="1" applyBorder="1" applyAlignment="1">
      <alignment horizontal="center" vertical="center"/>
    </xf>
    <xf numFmtId="166" fontId="9" fillId="2" borderId="2" xfId="0" applyNumberFormat="1" applyFont="1" applyFill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left" vertical="center" textRotation="90"/>
    </xf>
    <xf numFmtId="165" fontId="10" fillId="5" borderId="5" xfId="0" applyNumberFormat="1" applyFont="1" applyFill="1" applyBorder="1" applyAlignment="1">
      <alignment horizontal="left" vertical="center" textRotation="90"/>
    </xf>
    <xf numFmtId="166" fontId="9" fillId="2" borderId="4" xfId="0" applyNumberFormat="1" applyFont="1" applyFill="1" applyBorder="1" applyAlignment="1">
      <alignment horizontal="right" vertical="center" textRotation="90"/>
    </xf>
    <xf numFmtId="166" fontId="9" fillId="6" borderId="3" xfId="0" applyNumberFormat="1" applyFont="1" applyFill="1" applyBorder="1" applyAlignment="1">
      <alignment horizontal="center"/>
    </xf>
    <xf numFmtId="166" fontId="9" fillId="6" borderId="8" xfId="0" applyNumberFormat="1" applyFont="1" applyFill="1" applyBorder="1" applyAlignment="1">
      <alignment horizontal="right" vertical="center" textRotation="90"/>
    </xf>
    <xf numFmtId="166" fontId="9" fillId="4" borderId="4" xfId="0" applyNumberFormat="1" applyFont="1" applyFill="1" applyBorder="1" applyAlignment="1">
      <alignment horizontal="left" vertical="center" textRotation="90"/>
    </xf>
    <xf numFmtId="165" fontId="10" fillId="6" borderId="1" xfId="0" applyNumberFormat="1" applyFont="1" applyFill="1" applyBorder="1" applyAlignment="1">
      <alignment horizontal="center" vertical="center"/>
    </xf>
    <xf numFmtId="165" fontId="24" fillId="6" borderId="0" xfId="0" applyNumberFormat="1" applyFont="1" applyFill="1" applyBorder="1" applyAlignment="1">
      <alignment horizontal="center" vertical="center" wrapText="1"/>
    </xf>
    <xf numFmtId="166" fontId="9" fillId="2" borderId="4" xfId="0" applyNumberFormat="1" applyFont="1" applyFill="1" applyBorder="1" applyAlignment="1">
      <alignment horizontal="left" vertical="center" textRotation="90"/>
    </xf>
    <xf numFmtId="166" fontId="9" fillId="4" borderId="4" xfId="0" applyNumberFormat="1" applyFont="1" applyFill="1" applyBorder="1" applyAlignment="1">
      <alignment horizontal="center" vertical="center" textRotation="90"/>
    </xf>
    <xf numFmtId="165" fontId="10" fillId="7" borderId="0" xfId="0" applyNumberFormat="1" applyFont="1" applyFill="1" applyBorder="1" applyAlignment="1">
      <alignment horizontal="center" vertical="top"/>
    </xf>
    <xf numFmtId="0" fontId="0" fillId="9" borderId="0" xfId="0" applyFill="1" applyAlignment="1"/>
    <xf numFmtId="165" fontId="10" fillId="5" borderId="0" xfId="0" applyNumberFormat="1" applyFont="1" applyFill="1" applyBorder="1" applyAlignment="1">
      <alignment horizontal="center" vertical="center"/>
    </xf>
    <xf numFmtId="2" fontId="8" fillId="7" borderId="0" xfId="0" applyNumberFormat="1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horizontal="center" vertical="top"/>
    </xf>
    <xf numFmtId="165" fontId="17" fillId="5" borderId="0" xfId="0" applyNumberFormat="1" applyFont="1" applyFill="1" applyBorder="1" applyAlignment="1">
      <alignment horizontal="center" vertical="top"/>
    </xf>
    <xf numFmtId="165" fontId="10" fillId="7" borderId="0" xfId="0" applyNumberFormat="1" applyFont="1" applyFill="1" applyBorder="1" applyAlignment="1">
      <alignment horizontal="center" vertical="center"/>
    </xf>
    <xf numFmtId="2" fontId="16" fillId="5" borderId="0" xfId="0" applyNumberFormat="1" applyFont="1" applyFill="1" applyBorder="1" applyAlignment="1">
      <alignment vertical="center"/>
    </xf>
    <xf numFmtId="2" fontId="8" fillId="7" borderId="3" xfId="0" applyNumberFormat="1" applyFont="1" applyFill="1" applyBorder="1" applyAlignment="1">
      <alignment horizontal="center" vertical="center"/>
    </xf>
    <xf numFmtId="2" fontId="8" fillId="7" borderId="1" xfId="0" applyNumberFormat="1" applyFont="1" applyFill="1" applyBorder="1" applyAlignment="1">
      <alignment horizontal="center" vertical="center"/>
    </xf>
    <xf numFmtId="166" fontId="9" fillId="3" borderId="4" xfId="0" applyNumberFormat="1" applyFont="1" applyFill="1" applyBorder="1" applyAlignment="1">
      <alignment horizontal="right" vertical="center" textRotation="90"/>
    </xf>
    <xf numFmtId="2" fontId="28" fillId="6" borderId="4" xfId="0" applyNumberFormat="1" applyFont="1" applyFill="1" applyBorder="1" applyAlignment="1">
      <alignment vertical="center"/>
    </xf>
    <xf numFmtId="2" fontId="28" fillId="6" borderId="0" xfId="0" applyNumberFormat="1" applyFont="1" applyFill="1" applyBorder="1" applyAlignment="1">
      <alignment vertical="center"/>
    </xf>
    <xf numFmtId="166" fontId="9" fillId="2" borderId="4" xfId="0" applyNumberFormat="1" applyFont="1" applyFill="1" applyBorder="1" applyAlignment="1">
      <alignment horizontal="center" vertical="center" textRotation="90"/>
    </xf>
    <xf numFmtId="165" fontId="25" fillId="7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31" fillId="9" borderId="0" xfId="0" applyFont="1" applyFill="1" applyBorder="1"/>
    <xf numFmtId="4" fontId="31" fillId="9" borderId="0" xfId="0" applyNumberFormat="1" applyFont="1" applyFill="1"/>
    <xf numFmtId="0" fontId="31" fillId="9" borderId="0" xfId="0" applyFont="1" applyFill="1"/>
    <xf numFmtId="0" fontId="35" fillId="4" borderId="7" xfId="0" applyFont="1" applyFill="1" applyBorder="1"/>
    <xf numFmtId="166" fontId="36" fillId="4" borderId="7" xfId="0" applyNumberFormat="1" applyFont="1" applyFill="1" applyBorder="1" applyAlignment="1">
      <alignment horizontal="center" vertical="center"/>
    </xf>
    <xf numFmtId="0" fontId="35" fillId="4" borderId="8" xfId="0" applyFont="1" applyFill="1" applyBorder="1"/>
    <xf numFmtId="0" fontId="35" fillId="4" borderId="2" xfId="0" applyFont="1" applyFill="1" applyBorder="1"/>
    <xf numFmtId="165" fontId="36" fillId="4" borderId="2" xfId="0" applyNumberFormat="1" applyFont="1" applyFill="1" applyBorder="1" applyAlignment="1">
      <alignment horizontal="center" vertical="center"/>
    </xf>
    <xf numFmtId="0" fontId="35" fillId="4" borderId="3" xfId="0" applyFont="1" applyFill="1" applyBorder="1"/>
    <xf numFmtId="166" fontId="37" fillId="6" borderId="5" xfId="0" applyNumberFormat="1" applyFont="1" applyFill="1" applyBorder="1" applyAlignment="1">
      <alignment vertical="center" textRotation="90"/>
    </xf>
    <xf numFmtId="165" fontId="38" fillId="6" borderId="4" xfId="0" applyNumberFormat="1" applyFont="1" applyFill="1" applyBorder="1" applyAlignment="1">
      <alignment horizontal="left" vertical="center" textRotation="90" wrapText="1"/>
    </xf>
    <xf numFmtId="4" fontId="31" fillId="6" borderId="0" xfId="0" applyNumberFormat="1" applyFont="1" applyFill="1"/>
    <xf numFmtId="4" fontId="31" fillId="6" borderId="27" xfId="0" applyNumberFormat="1" applyFont="1" applyFill="1" applyBorder="1"/>
    <xf numFmtId="166" fontId="37" fillId="6" borderId="7" xfId="0" applyNumberFormat="1" applyFont="1" applyFill="1" applyBorder="1" applyAlignment="1">
      <alignment horizontal="center" vertical="center"/>
    </xf>
    <xf numFmtId="4" fontId="31" fillId="6" borderId="8" xfId="0" applyNumberFormat="1" applyFont="1" applyFill="1" applyBorder="1"/>
    <xf numFmtId="165" fontId="32" fillId="6" borderId="2" xfId="0" applyNumberFormat="1" applyFont="1" applyFill="1" applyBorder="1" applyAlignment="1">
      <alignment horizontal="center" vertical="center"/>
    </xf>
    <xf numFmtId="4" fontId="31" fillId="6" borderId="3" xfId="0" applyNumberFormat="1" applyFont="1" applyFill="1" applyBorder="1"/>
    <xf numFmtId="0" fontId="31" fillId="6" borderId="0" xfId="0" applyFont="1" applyFill="1"/>
    <xf numFmtId="2" fontId="34" fillId="4" borderId="5" xfId="0" applyNumberFormat="1" applyFont="1" applyFill="1" applyBorder="1" applyAlignment="1">
      <alignment horizontal="center" vertical="center"/>
    </xf>
    <xf numFmtId="2" fontId="34" fillId="4" borderId="4" xfId="0" applyNumberFormat="1" applyFont="1" applyFill="1" applyBorder="1" applyAlignment="1">
      <alignment horizontal="center" vertical="center"/>
    </xf>
    <xf numFmtId="166" fontId="37" fillId="4" borderId="5" xfId="0" applyNumberFormat="1" applyFont="1" applyFill="1" applyBorder="1" applyAlignment="1">
      <alignment horizontal="right" vertical="center" textRotation="90"/>
    </xf>
    <xf numFmtId="165" fontId="32" fillId="4" borderId="4" xfId="0" applyNumberFormat="1" applyFont="1" applyFill="1" applyBorder="1" applyAlignment="1">
      <alignment horizontal="left" vertical="center" textRotation="90"/>
    </xf>
    <xf numFmtId="4" fontId="31" fillId="6" borderId="0" xfId="0" applyNumberFormat="1" applyFont="1" applyFill="1" applyAlignment="1"/>
    <xf numFmtId="166" fontId="37" fillId="6" borderId="4" xfId="0" applyNumberFormat="1" applyFont="1" applyFill="1" applyBorder="1" applyAlignment="1">
      <alignment vertical="center"/>
    </xf>
    <xf numFmtId="166" fontId="37" fillId="6" borderId="0" xfId="0" applyNumberFormat="1" applyFont="1" applyFill="1" applyBorder="1" applyAlignment="1">
      <alignment vertical="center"/>
    </xf>
    <xf numFmtId="165" fontId="32" fillId="6" borderId="4" xfId="0" applyNumberFormat="1" applyFont="1" applyFill="1" applyBorder="1" applyAlignment="1">
      <alignment vertical="center"/>
    </xf>
    <xf numFmtId="165" fontId="32" fillId="6" borderId="19" xfId="0" applyNumberFormat="1" applyFont="1" applyFill="1" applyBorder="1" applyAlignment="1">
      <alignment vertical="center"/>
    </xf>
    <xf numFmtId="0" fontId="31" fillId="6" borderId="6" xfId="0" applyFont="1" applyFill="1" applyBorder="1"/>
    <xf numFmtId="0" fontId="31" fillId="6" borderId="19" xfId="0" applyFont="1" applyFill="1" applyBorder="1"/>
    <xf numFmtId="0" fontId="31" fillId="6" borderId="4" xfId="0" applyFont="1" applyFill="1" applyBorder="1"/>
    <xf numFmtId="0" fontId="31" fillId="6" borderId="1" xfId="0" applyFont="1" applyFill="1" applyBorder="1"/>
    <xf numFmtId="0" fontId="31" fillId="6" borderId="5" xfId="0" applyFont="1" applyFill="1" applyBorder="1"/>
    <xf numFmtId="0" fontId="31" fillId="6" borderId="7" xfId="0" applyFont="1" applyFill="1" applyBorder="1"/>
    <xf numFmtId="165" fontId="38" fillId="6" borderId="2" xfId="0" applyNumberFormat="1" applyFont="1" applyFill="1" applyBorder="1" applyAlignment="1">
      <alignment horizontal="center" vertical="center"/>
    </xf>
    <xf numFmtId="0" fontId="31" fillId="6" borderId="2" xfId="0" applyFont="1" applyFill="1" applyBorder="1"/>
    <xf numFmtId="166" fontId="37" fillId="3" borderId="7" xfId="0" applyNumberFormat="1" applyFont="1" applyFill="1" applyBorder="1" applyAlignment="1">
      <alignment horizontal="center"/>
    </xf>
    <xf numFmtId="2" fontId="34" fillId="7" borderId="7" xfId="0" applyNumberFormat="1" applyFont="1" applyFill="1" applyBorder="1" applyAlignment="1">
      <alignment vertical="center"/>
    </xf>
    <xf numFmtId="166" fontId="37" fillId="7" borderId="7" xfId="0" applyNumberFormat="1" applyFont="1" applyFill="1" applyBorder="1" applyAlignment="1">
      <alignment horizontal="center" vertical="center"/>
    </xf>
    <xf numFmtId="166" fontId="37" fillId="7" borderId="7" xfId="0" applyNumberFormat="1" applyFont="1" applyFill="1" applyBorder="1" applyAlignment="1">
      <alignment horizontal="center"/>
    </xf>
    <xf numFmtId="165" fontId="32" fillId="3" borderId="2" xfId="0" applyNumberFormat="1" applyFont="1" applyFill="1" applyBorder="1" applyAlignment="1">
      <alignment horizontal="center" vertical="top"/>
    </xf>
    <xf numFmtId="2" fontId="34" fillId="7" borderId="2" xfId="0" applyNumberFormat="1" applyFont="1" applyFill="1" applyBorder="1" applyAlignment="1">
      <alignment vertical="center"/>
    </xf>
    <xf numFmtId="165" fontId="32" fillId="7" borderId="2" xfId="0" applyNumberFormat="1" applyFont="1" applyFill="1" applyBorder="1" applyAlignment="1">
      <alignment horizontal="center" vertical="center"/>
    </xf>
    <xf numFmtId="165" fontId="32" fillId="7" borderId="2" xfId="0" applyNumberFormat="1" applyFont="1" applyFill="1" applyBorder="1" applyAlignment="1">
      <alignment horizontal="center" vertical="top"/>
    </xf>
    <xf numFmtId="165" fontId="32" fillId="4" borderId="3" xfId="0" applyNumberFormat="1" applyFont="1" applyFill="1" applyBorder="1" applyAlignment="1">
      <alignment horizontal="left" vertical="center" textRotation="90"/>
    </xf>
    <xf numFmtId="166" fontId="37" fillId="3" borderId="1" xfId="0" applyNumberFormat="1" applyFont="1" applyFill="1" applyBorder="1" applyAlignment="1">
      <alignment horizontal="right" vertical="center" textRotation="90"/>
    </xf>
    <xf numFmtId="164" fontId="40" fillId="3" borderId="0" xfId="0" applyNumberFormat="1" applyFont="1" applyFill="1" applyBorder="1" applyAlignment="1">
      <alignment horizontal="center" vertical="center" wrapText="1"/>
    </xf>
    <xf numFmtId="166" fontId="37" fillId="7" borderId="5" xfId="0" applyNumberFormat="1" applyFont="1" applyFill="1" applyBorder="1" applyAlignment="1">
      <alignment horizontal="right" vertical="center" textRotation="90"/>
    </xf>
    <xf numFmtId="165" fontId="32" fillId="7" borderId="4" xfId="0" applyNumberFormat="1" applyFont="1" applyFill="1" applyBorder="1" applyAlignment="1">
      <alignment horizontal="left" vertical="center" textRotation="90"/>
    </xf>
    <xf numFmtId="166" fontId="37" fillId="3" borderId="5" xfId="0" applyNumberFormat="1" applyFont="1" applyFill="1" applyBorder="1" applyAlignment="1">
      <alignment horizontal="right" vertical="center" textRotation="90"/>
    </xf>
    <xf numFmtId="165" fontId="32" fillId="4" borderId="5" xfId="0" applyNumberFormat="1" applyFont="1" applyFill="1" applyBorder="1" applyAlignment="1">
      <alignment horizontal="left" vertical="center" textRotation="90"/>
    </xf>
    <xf numFmtId="166" fontId="37" fillId="4" borderId="4" xfId="0" applyNumberFormat="1" applyFont="1" applyFill="1" applyBorder="1" applyAlignment="1">
      <alignment horizontal="right" vertical="center" textRotation="90"/>
    </xf>
    <xf numFmtId="165" fontId="32" fillId="4" borderId="24" xfId="0" applyNumberFormat="1" applyFont="1" applyFill="1" applyBorder="1" applyAlignment="1">
      <alignment horizontal="left" vertical="center" textRotation="90"/>
    </xf>
    <xf numFmtId="166" fontId="37" fillId="3" borderId="25" xfId="0" applyNumberFormat="1" applyFont="1" applyFill="1" applyBorder="1" applyAlignment="1">
      <alignment horizontal="right" vertical="center" textRotation="90"/>
    </xf>
    <xf numFmtId="165" fontId="10" fillId="6" borderId="0" xfId="0" applyNumberFormat="1" applyFont="1" applyFill="1" applyBorder="1" applyAlignment="1">
      <alignment vertical="center"/>
    </xf>
    <xf numFmtId="0" fontId="0" fillId="0" borderId="0" xfId="0" applyAlignment="1"/>
    <xf numFmtId="166" fontId="9" fillId="6" borderId="7" xfId="0" applyNumberFormat="1" applyFont="1" applyFill="1" applyBorder="1" applyAlignment="1">
      <alignment horizontal="center" vertical="center"/>
    </xf>
    <xf numFmtId="165" fontId="10" fillId="6" borderId="19" xfId="0" applyNumberFormat="1" applyFont="1" applyFill="1" applyBorder="1" applyAlignment="1">
      <alignment vertical="center"/>
    </xf>
    <xf numFmtId="2" fontId="8" fillId="6" borderId="5" xfId="0" applyNumberFormat="1" applyFont="1" applyFill="1" applyBorder="1" applyAlignment="1">
      <alignment horizontal="center" vertical="center"/>
    </xf>
    <xf numFmtId="2" fontId="8" fillId="6" borderId="4" xfId="0" applyNumberFormat="1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 wrapText="1"/>
    </xf>
    <xf numFmtId="166" fontId="37" fillId="5" borderId="7" xfId="0" applyNumberFormat="1" applyFont="1" applyFill="1" applyBorder="1" applyAlignment="1">
      <alignment horizontal="center" vertical="center"/>
    </xf>
    <xf numFmtId="165" fontId="32" fillId="5" borderId="2" xfId="0" applyNumberFormat="1" applyFont="1" applyFill="1" applyBorder="1" applyAlignment="1">
      <alignment horizontal="center" vertical="center"/>
    </xf>
    <xf numFmtId="0" fontId="0" fillId="6" borderId="0" xfId="0" applyFill="1" applyAlignment="1"/>
    <xf numFmtId="2" fontId="8" fillId="4" borderId="5" xfId="0" applyNumberFormat="1" applyFont="1" applyFill="1" applyBorder="1" applyAlignment="1">
      <alignment horizontal="center" vertical="center"/>
    </xf>
    <xf numFmtId="2" fontId="8" fillId="4" borderId="4" xfId="0" applyNumberFormat="1" applyFont="1" applyFill="1" applyBorder="1" applyAlignment="1">
      <alignment horizontal="center" vertical="center"/>
    </xf>
    <xf numFmtId="166" fontId="37" fillId="2" borderId="5" xfId="0" applyNumberFormat="1" applyFont="1" applyFill="1" applyBorder="1" applyAlignment="1">
      <alignment vertical="center" textRotation="90"/>
    </xf>
    <xf numFmtId="165" fontId="38" fillId="2" borderId="4" xfId="0" applyNumberFormat="1" applyFont="1" applyFill="1" applyBorder="1" applyAlignment="1">
      <alignment horizontal="left" vertical="center" textRotation="90" wrapText="1"/>
    </xf>
    <xf numFmtId="165" fontId="6" fillId="6" borderId="0" xfId="0" applyNumberFormat="1" applyFont="1" applyFill="1" applyBorder="1" applyAlignment="1">
      <alignment horizontal="left" vertical="center" textRotation="90" wrapText="1"/>
    </xf>
    <xf numFmtId="166" fontId="37" fillId="4" borderId="5" xfId="0" applyNumberFormat="1" applyFont="1" applyFill="1" applyBorder="1" applyAlignment="1">
      <alignment vertical="center" textRotation="90"/>
    </xf>
    <xf numFmtId="165" fontId="38" fillId="4" borderId="4" xfId="0" applyNumberFormat="1" applyFont="1" applyFill="1" applyBorder="1" applyAlignment="1">
      <alignment horizontal="left" vertical="center" textRotation="90" wrapText="1"/>
    </xf>
    <xf numFmtId="166" fontId="9" fillId="2" borderId="5" xfId="0" applyNumberFormat="1" applyFont="1" applyFill="1" applyBorder="1" applyAlignment="1">
      <alignment vertical="center" textRotation="90"/>
    </xf>
    <xf numFmtId="165" fontId="43" fillId="2" borderId="4" xfId="0" applyNumberFormat="1" applyFont="1" applyFill="1" applyBorder="1" applyAlignment="1">
      <alignment horizontal="left" vertical="center" textRotation="90" wrapText="1"/>
    </xf>
    <xf numFmtId="165" fontId="43" fillId="6" borderId="4" xfId="0" applyNumberFormat="1" applyFont="1" applyFill="1" applyBorder="1" applyAlignment="1">
      <alignment horizontal="left" vertical="center" textRotation="90" wrapText="1"/>
    </xf>
    <xf numFmtId="165" fontId="43" fillId="6" borderId="0" xfId="0" applyNumberFormat="1" applyFont="1" applyFill="1" applyBorder="1" applyAlignment="1">
      <alignment horizontal="left" vertical="center" textRotation="90" wrapText="1"/>
    </xf>
    <xf numFmtId="166" fontId="9" fillId="6" borderId="7" xfId="0" applyNumberFormat="1" applyFont="1" applyFill="1" applyBorder="1" applyAlignment="1">
      <alignment vertical="center" textRotation="90"/>
    </xf>
    <xf numFmtId="165" fontId="43" fillId="6" borderId="7" xfId="0" applyNumberFormat="1" applyFont="1" applyFill="1" applyBorder="1" applyAlignment="1">
      <alignment horizontal="left" vertical="center" textRotation="90" wrapText="1"/>
    </xf>
    <xf numFmtId="0" fontId="0" fillId="4" borderId="7" xfId="0" applyFill="1" applyBorder="1"/>
    <xf numFmtId="166" fontId="37" fillId="4" borderId="7" xfId="0" applyNumberFormat="1" applyFont="1" applyFill="1" applyBorder="1" applyAlignment="1">
      <alignment horizontal="center" vertical="center"/>
    </xf>
    <xf numFmtId="166" fontId="9" fillId="4" borderId="7" xfId="0" applyNumberFormat="1" applyFont="1" applyFill="1" applyBorder="1" applyAlignment="1">
      <alignment horizontal="center"/>
    </xf>
    <xf numFmtId="166" fontId="9" fillId="4" borderId="19" xfId="0" applyNumberFormat="1" applyFont="1" applyFill="1" applyBorder="1" applyAlignment="1">
      <alignment horizontal="center"/>
    </xf>
    <xf numFmtId="4" fontId="0" fillId="4" borderId="0" xfId="0" applyNumberFormat="1" applyFill="1" applyBorder="1"/>
    <xf numFmtId="0" fontId="0" fillId="4" borderId="2" xfId="0" applyFill="1" applyBorder="1"/>
    <xf numFmtId="165" fontId="32" fillId="4" borderId="2" xfId="0" applyNumberFormat="1" applyFont="1" applyFill="1" applyBorder="1" applyAlignment="1">
      <alignment horizontal="center" vertical="center"/>
    </xf>
    <xf numFmtId="165" fontId="10" fillId="4" borderId="2" xfId="0" applyNumberFormat="1" applyFont="1" applyFill="1" applyBorder="1" applyAlignment="1">
      <alignment horizontal="center" vertical="top"/>
    </xf>
    <xf numFmtId="165" fontId="10" fillId="4" borderId="2" xfId="0" applyNumberFormat="1" applyFont="1" applyFill="1" applyBorder="1" applyAlignment="1">
      <alignment horizontal="center" vertical="center"/>
    </xf>
    <xf numFmtId="165" fontId="10" fillId="4" borderId="0" xfId="0" applyNumberFormat="1" applyFont="1" applyFill="1" applyBorder="1" applyAlignment="1">
      <alignment horizontal="center" vertical="top"/>
    </xf>
    <xf numFmtId="4" fontId="0" fillId="4" borderId="0" xfId="0" applyNumberFormat="1" applyFill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4" fontId="5" fillId="0" borderId="0" xfId="0" applyNumberFormat="1" applyFont="1" applyAlignment="1"/>
    <xf numFmtId="0" fontId="31" fillId="0" borderId="0" xfId="0" applyFont="1"/>
    <xf numFmtId="0" fontId="0" fillId="5" borderId="7" xfId="0" applyFill="1" applyBorder="1"/>
    <xf numFmtId="166" fontId="9" fillId="4" borderId="0" xfId="0" applyNumberFormat="1" applyFont="1" applyFill="1" applyBorder="1" applyAlignment="1">
      <alignment horizontal="center"/>
    </xf>
    <xf numFmtId="0" fontId="0" fillId="5" borderId="2" xfId="0" applyFill="1" applyBorder="1"/>
    <xf numFmtId="165" fontId="10" fillId="4" borderId="27" xfId="0" applyNumberFormat="1" applyFont="1" applyFill="1" applyBorder="1" applyAlignment="1">
      <alignment horizontal="center" vertical="top"/>
    </xf>
    <xf numFmtId="4" fontId="0" fillId="6" borderId="19" xfId="0" applyNumberFormat="1" applyFill="1" applyBorder="1" applyAlignment="1">
      <alignment horizontal="center"/>
    </xf>
    <xf numFmtId="4" fontId="0" fillId="6" borderId="0" xfId="0" applyNumberFormat="1" applyFill="1" applyAlignment="1"/>
    <xf numFmtId="165" fontId="43" fillId="6" borderId="36" xfId="0" applyNumberFormat="1" applyFont="1" applyFill="1" applyBorder="1" applyAlignment="1">
      <alignment horizontal="left" vertical="center" textRotation="90" wrapText="1"/>
    </xf>
    <xf numFmtId="165" fontId="10" fillId="4" borderId="4" xfId="0" applyNumberFormat="1" applyFont="1" applyFill="1" applyBorder="1" applyAlignment="1">
      <alignment horizontal="left" vertical="center" textRotation="90"/>
    </xf>
    <xf numFmtId="166" fontId="9" fillId="6" borderId="27" xfId="0" applyNumberFormat="1" applyFont="1" applyFill="1" applyBorder="1" applyAlignment="1">
      <alignment horizontal="center"/>
    </xf>
    <xf numFmtId="166" fontId="9" fillId="6" borderId="7" xfId="0" applyNumberFormat="1" applyFont="1" applyFill="1" applyBorder="1" applyAlignment="1">
      <alignment vertical="center"/>
    </xf>
    <xf numFmtId="165" fontId="10" fillId="6" borderId="2" xfId="0" applyNumberFormat="1" applyFont="1" applyFill="1" applyBorder="1" applyAlignment="1">
      <alignment vertical="center"/>
    </xf>
    <xf numFmtId="0" fontId="0" fillId="5" borderId="5" xfId="0" applyFill="1" applyBorder="1"/>
    <xf numFmtId="4" fontId="0" fillId="5" borderId="4" xfId="0" applyNumberFormat="1" applyFill="1" applyBorder="1"/>
    <xf numFmtId="4" fontId="0" fillId="5" borderId="0" xfId="0" applyNumberFormat="1" applyFill="1" applyBorder="1"/>
    <xf numFmtId="4" fontId="0" fillId="5" borderId="0" xfId="0" applyNumberFormat="1" applyFill="1" applyBorder="1" applyAlignment="1">
      <alignment horizontal="center"/>
    </xf>
    <xf numFmtId="166" fontId="37" fillId="5" borderId="5" xfId="0" applyNumberFormat="1" applyFont="1" applyFill="1" applyBorder="1" applyAlignment="1">
      <alignment horizontal="right" vertical="center" textRotation="90"/>
    </xf>
    <xf numFmtId="165" fontId="32" fillId="5" borderId="4" xfId="0" applyNumberFormat="1" applyFont="1" applyFill="1" applyBorder="1" applyAlignment="1">
      <alignment horizontal="left" vertical="center" textRotation="90"/>
    </xf>
    <xf numFmtId="166" fontId="37" fillId="2" borderId="7" xfId="0" applyNumberFormat="1" applyFont="1" applyFill="1" applyBorder="1" applyAlignment="1">
      <alignment horizontal="center"/>
    </xf>
    <xf numFmtId="165" fontId="32" fillId="2" borderId="2" xfId="0" applyNumberFormat="1" applyFont="1" applyFill="1" applyBorder="1" applyAlignment="1">
      <alignment horizontal="center" vertical="top"/>
    </xf>
    <xf numFmtId="2" fontId="8" fillId="6" borderId="1" xfId="0" applyNumberFormat="1" applyFont="1" applyFill="1" applyBorder="1" applyAlignment="1">
      <alignment horizontal="center" vertical="center"/>
    </xf>
    <xf numFmtId="2" fontId="8" fillId="6" borderId="3" xfId="0" applyNumberFormat="1" applyFont="1" applyFill="1" applyBorder="1" applyAlignment="1">
      <alignment horizontal="center" vertical="center"/>
    </xf>
    <xf numFmtId="165" fontId="24" fillId="6" borderId="0" xfId="0" applyNumberFormat="1" applyFont="1" applyFill="1" applyBorder="1" applyAlignment="1">
      <alignment horizontal="center" vertical="center" wrapText="1"/>
    </xf>
    <xf numFmtId="2" fontId="16" fillId="6" borderId="1" xfId="0" applyNumberFormat="1" applyFont="1" applyFill="1" applyBorder="1" applyAlignment="1">
      <alignment horizontal="center" vertical="center"/>
    </xf>
    <xf numFmtId="2" fontId="16" fillId="6" borderId="3" xfId="0" applyNumberFormat="1" applyFont="1" applyFill="1" applyBorder="1" applyAlignment="1">
      <alignment horizontal="center" vertical="center"/>
    </xf>
    <xf numFmtId="165" fontId="24" fillId="7" borderId="0" xfId="0" applyNumberFormat="1" applyFont="1" applyFill="1" applyBorder="1" applyAlignment="1">
      <alignment vertical="center" wrapText="1"/>
    </xf>
    <xf numFmtId="165" fontId="25" fillId="7" borderId="0" xfId="0" applyNumberFormat="1" applyFont="1" applyFill="1" applyBorder="1" applyAlignment="1">
      <alignment vertical="center" wrapText="1"/>
    </xf>
    <xf numFmtId="165" fontId="22" fillId="6" borderId="0" xfId="0" applyNumberFormat="1" applyFont="1" applyFill="1" applyBorder="1" applyAlignment="1">
      <alignment vertical="center" wrapText="1"/>
    </xf>
    <xf numFmtId="165" fontId="25" fillId="5" borderId="0" xfId="0" applyNumberFormat="1" applyFont="1" applyFill="1" applyBorder="1" applyAlignment="1">
      <alignment horizontal="center" vertical="center" wrapText="1"/>
    </xf>
    <xf numFmtId="165" fontId="25" fillId="5" borderId="0" xfId="0" applyNumberFormat="1" applyFont="1" applyFill="1" applyBorder="1" applyAlignment="1">
      <alignment vertical="center" wrapText="1"/>
    </xf>
    <xf numFmtId="165" fontId="25" fillId="6" borderId="0" xfId="0" applyNumberFormat="1" applyFont="1" applyFill="1" applyBorder="1" applyAlignment="1">
      <alignment horizontal="center" vertical="center" wrapText="1"/>
    </xf>
    <xf numFmtId="165" fontId="22" fillId="5" borderId="0" xfId="0" applyNumberFormat="1" applyFont="1" applyFill="1" applyBorder="1" applyAlignment="1">
      <alignment vertical="center" wrapText="1"/>
    </xf>
    <xf numFmtId="165" fontId="46" fillId="7" borderId="0" xfId="0" applyNumberFormat="1" applyFont="1" applyFill="1" applyBorder="1" applyAlignment="1">
      <alignment vertical="center" wrapText="1"/>
    </xf>
    <xf numFmtId="165" fontId="45" fillId="5" borderId="0" xfId="0" applyNumberFormat="1" applyFont="1" applyFill="1" applyBorder="1" applyAlignment="1">
      <alignment horizontal="center" vertical="center" wrapText="1"/>
    </xf>
    <xf numFmtId="165" fontId="47" fillId="5" borderId="0" xfId="0" applyNumberFormat="1" applyFont="1" applyFill="1" applyBorder="1" applyAlignment="1">
      <alignment horizontal="center" vertical="center" wrapText="1"/>
    </xf>
    <xf numFmtId="165" fontId="24" fillId="6" borderId="0" xfId="0" applyNumberFormat="1" applyFont="1" applyFill="1" applyBorder="1" applyAlignment="1">
      <alignment vertical="center" wrapText="1"/>
    </xf>
    <xf numFmtId="165" fontId="23" fillId="5" borderId="0" xfId="0" applyNumberFormat="1" applyFont="1" applyFill="1" applyBorder="1" applyAlignment="1">
      <alignment vertical="center" wrapText="1"/>
    </xf>
    <xf numFmtId="165" fontId="22" fillId="7" borderId="0" xfId="0" applyNumberFormat="1" applyFont="1" applyFill="1" applyBorder="1" applyAlignment="1">
      <alignment vertical="center" wrapText="1"/>
    </xf>
    <xf numFmtId="165" fontId="46" fillId="7" borderId="0" xfId="0" applyNumberFormat="1" applyFont="1" applyFill="1" applyBorder="1" applyAlignment="1">
      <alignment horizontal="center" vertical="center" wrapText="1"/>
    </xf>
    <xf numFmtId="165" fontId="48" fillId="5" borderId="0" xfId="0" applyNumberFormat="1" applyFont="1" applyFill="1" applyBorder="1" applyAlignment="1">
      <alignment horizontal="center" vertical="center" wrapText="1"/>
    </xf>
    <xf numFmtId="165" fontId="48" fillId="5" borderId="0" xfId="0" applyNumberFormat="1" applyFont="1" applyFill="1" applyBorder="1" applyAlignment="1">
      <alignment vertical="center" wrapText="1"/>
    </xf>
    <xf numFmtId="165" fontId="46" fillId="5" borderId="0" xfId="0" applyNumberFormat="1" applyFont="1" applyFill="1" applyBorder="1" applyAlignment="1">
      <alignment horizontal="center" vertical="center" wrapText="1"/>
    </xf>
    <xf numFmtId="165" fontId="46" fillId="5" borderId="0" xfId="0" applyNumberFormat="1" applyFont="1" applyFill="1" applyBorder="1" applyAlignment="1">
      <alignment vertical="center" wrapText="1"/>
    </xf>
    <xf numFmtId="165" fontId="48" fillId="7" borderId="0" xfId="0" applyNumberFormat="1" applyFont="1" applyFill="1" applyBorder="1" applyAlignment="1">
      <alignment horizontal="center" vertical="center" wrapText="1"/>
    </xf>
    <xf numFmtId="165" fontId="48" fillId="7" borderId="0" xfId="0" applyNumberFormat="1" applyFont="1" applyFill="1" applyBorder="1" applyAlignment="1">
      <alignment vertical="center" wrapText="1"/>
    </xf>
    <xf numFmtId="165" fontId="46" fillId="6" borderId="0" xfId="0" applyNumberFormat="1" applyFont="1" applyFill="1" applyBorder="1" applyAlignment="1">
      <alignment horizontal="center" vertical="center" wrapText="1"/>
    </xf>
    <xf numFmtId="165" fontId="46" fillId="6" borderId="0" xfId="0" applyNumberFormat="1" applyFont="1" applyFill="1" applyBorder="1" applyAlignment="1">
      <alignment vertical="center" wrapText="1"/>
    </xf>
    <xf numFmtId="165" fontId="39" fillId="6" borderId="0" xfId="0" applyNumberFormat="1" applyFont="1" applyFill="1" applyBorder="1" applyAlignment="1">
      <alignment vertical="center" wrapText="1"/>
    </xf>
    <xf numFmtId="165" fontId="49" fillId="6" borderId="0" xfId="0" applyNumberFormat="1" applyFont="1" applyFill="1" applyBorder="1" applyAlignment="1">
      <alignment horizontal="center" vertical="center" wrapText="1"/>
    </xf>
    <xf numFmtId="0" fontId="50" fillId="5" borderId="0" xfId="0" applyFont="1" applyFill="1" applyAlignment="1">
      <alignment horizontal="center" vertical="center" wrapText="1"/>
    </xf>
    <xf numFmtId="0" fontId="50" fillId="5" borderId="0" xfId="0" applyFont="1" applyFill="1" applyAlignment="1">
      <alignment vertical="center" wrapText="1"/>
    </xf>
    <xf numFmtId="0" fontId="50" fillId="6" borderId="0" xfId="0" applyFont="1" applyFill="1" applyAlignment="1">
      <alignment horizontal="center" vertical="center" wrapText="1"/>
    </xf>
    <xf numFmtId="0" fontId="50" fillId="6" borderId="0" xfId="0" applyFont="1" applyFill="1" applyAlignment="1">
      <alignment vertical="center" wrapText="1"/>
    </xf>
    <xf numFmtId="0" fontId="0" fillId="0" borderId="0" xfId="0" applyFill="1"/>
    <xf numFmtId="0" fontId="5" fillId="0" borderId="0" xfId="0" applyFont="1" applyFill="1" applyAlignment="1">
      <alignment horizontal="center" vertical="center"/>
    </xf>
    <xf numFmtId="4" fontId="0" fillId="0" borderId="0" xfId="0" applyNumberFormat="1" applyFill="1"/>
    <xf numFmtId="0" fontId="0" fillId="0" borderId="0" xfId="0" applyFill="1" applyAlignment="1"/>
    <xf numFmtId="4" fontId="0" fillId="0" borderId="0" xfId="0" applyNumberFormat="1" applyFill="1" applyAlignment="1">
      <alignment horizontal="center"/>
    </xf>
    <xf numFmtId="4" fontId="3" fillId="0" borderId="0" xfId="0" applyNumberFormat="1" applyFont="1" applyFill="1"/>
    <xf numFmtId="0" fontId="3" fillId="0" borderId="9" xfId="0" applyFont="1" applyFill="1" applyBorder="1"/>
    <xf numFmtId="4" fontId="1" fillId="0" borderId="5" xfId="0" applyNumberFormat="1" applyFont="1" applyFill="1" applyBorder="1" applyAlignment="1">
      <alignment textRotation="90"/>
    </xf>
    <xf numFmtId="4" fontId="1" fillId="0" borderId="0" xfId="0" applyNumberFormat="1" applyFont="1" applyFill="1" applyBorder="1" applyAlignment="1">
      <alignment textRotation="90"/>
    </xf>
    <xf numFmtId="0" fontId="0" fillId="0" borderId="0" xfId="0" applyFont="1" applyFill="1"/>
    <xf numFmtId="0" fontId="3" fillId="0" borderId="0" xfId="0" applyFont="1" applyFill="1"/>
    <xf numFmtId="0" fontId="1" fillId="0" borderId="0" xfId="0" applyFont="1" applyFill="1" applyAlignment="1">
      <alignment horizontal="center" vertical="center"/>
    </xf>
    <xf numFmtId="4" fontId="3" fillId="0" borderId="0" xfId="0" applyNumberFormat="1" applyFont="1" applyFill="1" applyBorder="1"/>
    <xf numFmtId="0" fontId="3" fillId="0" borderId="21" xfId="0" applyFont="1" applyFill="1" applyBorder="1"/>
    <xf numFmtId="0" fontId="0" fillId="0" borderId="0" xfId="0" applyFill="1" applyAlignment="1">
      <alignment horizontal="center" vertical="center"/>
    </xf>
    <xf numFmtId="0" fontId="0" fillId="0" borderId="21" xfId="0" applyFill="1" applyBorder="1" applyAlignment="1">
      <alignment textRotation="90"/>
    </xf>
    <xf numFmtId="4" fontId="0" fillId="0" borderId="21" xfId="0" applyNumberFormat="1" applyFill="1" applyBorder="1" applyAlignment="1">
      <alignment textRotation="90"/>
    </xf>
    <xf numFmtId="4" fontId="5" fillId="0" borderId="0" xfId="0" applyNumberFormat="1" applyFont="1" applyFill="1"/>
    <xf numFmtId="0" fontId="0" fillId="0" borderId="2" xfId="0" applyFill="1" applyBorder="1"/>
    <xf numFmtId="4" fontId="2" fillId="0" borderId="0" xfId="0" applyNumberFormat="1" applyFont="1" applyFill="1"/>
    <xf numFmtId="165" fontId="10" fillId="0" borderId="0" xfId="0" applyNumberFormat="1" applyFont="1" applyFill="1" applyBorder="1" applyAlignment="1">
      <alignment horizontal="center" vertical="top"/>
    </xf>
    <xf numFmtId="0" fontId="2" fillId="0" borderId="0" xfId="0" applyFont="1" applyFill="1"/>
    <xf numFmtId="4" fontId="1" fillId="0" borderId="4" xfId="0" applyNumberFormat="1" applyFont="1" applyFill="1" applyBorder="1" applyAlignment="1">
      <alignment textRotation="90"/>
    </xf>
    <xf numFmtId="166" fontId="9" fillId="7" borderId="2" xfId="0" applyNumberFormat="1" applyFont="1" applyFill="1" applyBorder="1" applyAlignment="1">
      <alignment vertical="center" textRotation="90"/>
    </xf>
    <xf numFmtId="166" fontId="9" fillId="7" borderId="0" xfId="0" applyNumberFormat="1" applyFont="1" applyFill="1" applyBorder="1" applyAlignment="1">
      <alignment vertical="center" textRotation="90"/>
    </xf>
    <xf numFmtId="2" fontId="16" fillId="7" borderId="0" xfId="0" applyNumberFormat="1" applyFont="1" applyFill="1" applyBorder="1" applyAlignment="1">
      <alignment vertical="center"/>
    </xf>
    <xf numFmtId="166" fontId="9" fillId="7" borderId="0" xfId="0" applyNumberFormat="1" applyFont="1" applyFill="1" applyBorder="1" applyAlignment="1">
      <alignment horizontal="center" vertical="center"/>
    </xf>
    <xf numFmtId="166" fontId="18" fillId="7" borderId="21" xfId="0" applyNumberFormat="1" applyFont="1" applyFill="1" applyBorder="1" applyAlignment="1">
      <alignment horizontal="center"/>
    </xf>
    <xf numFmtId="165" fontId="17" fillId="7" borderId="21" xfId="0" applyNumberFormat="1" applyFont="1" applyFill="1" applyBorder="1" applyAlignment="1">
      <alignment horizontal="center" vertical="top"/>
    </xf>
    <xf numFmtId="166" fontId="9" fillId="7" borderId="24" xfId="0" applyNumberFormat="1" applyFont="1" applyFill="1" applyBorder="1" applyAlignment="1">
      <alignment horizontal="right" vertical="center" textRotation="90"/>
    </xf>
    <xf numFmtId="165" fontId="10" fillId="7" borderId="25" xfId="0" applyNumberFormat="1" applyFont="1" applyFill="1" applyBorder="1" applyAlignment="1">
      <alignment horizontal="left" vertical="center" textRotation="90"/>
    </xf>
    <xf numFmtId="166" fontId="9" fillId="7" borderId="27" xfId="0" applyNumberFormat="1" applyFont="1" applyFill="1" applyBorder="1" applyAlignment="1">
      <alignment vertical="center" textRotation="90"/>
    </xf>
    <xf numFmtId="4" fontId="5" fillId="0" borderId="4" xfId="0" applyNumberFormat="1" applyFont="1" applyFill="1" applyBorder="1" applyAlignment="1">
      <alignment vertical="center" textRotation="90"/>
    </xf>
    <xf numFmtId="4" fontId="5" fillId="0" borderId="21" xfId="0" applyNumberFormat="1" applyFont="1" applyFill="1" applyBorder="1" applyAlignment="1">
      <alignment vertical="center" textRotation="90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/>
    </xf>
    <xf numFmtId="4" fontId="3" fillId="0" borderId="9" xfId="0" applyNumberFormat="1" applyFont="1" applyFill="1" applyBorder="1"/>
    <xf numFmtId="4" fontId="0" fillId="0" borderId="5" xfId="0" applyNumberFormat="1" applyFill="1" applyBorder="1"/>
    <xf numFmtId="4" fontId="0" fillId="0" borderId="4" xfId="0" applyNumberFormat="1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" fontId="5" fillId="0" borderId="0" xfId="0" applyNumberFormat="1" applyFont="1" applyFill="1" applyAlignment="1"/>
    <xf numFmtId="0" fontId="0" fillId="0" borderId="0" xfId="0" applyFill="1" applyAlignment="1">
      <alignment horizontal="center"/>
    </xf>
    <xf numFmtId="4" fontId="0" fillId="0" borderId="0" xfId="0" applyNumberFormat="1" applyFill="1" applyAlignment="1"/>
    <xf numFmtId="0" fontId="31" fillId="0" borderId="0" xfId="0" applyFont="1" applyFill="1"/>
    <xf numFmtId="0" fontId="33" fillId="0" borderId="0" xfId="0" applyFont="1" applyFill="1" applyAlignment="1">
      <alignment horizontal="center" vertical="top"/>
    </xf>
    <xf numFmtId="4" fontId="31" fillId="0" borderId="0" xfId="0" applyNumberFormat="1" applyFont="1" applyFill="1" applyAlignment="1">
      <alignment horizontal="center"/>
    </xf>
    <xf numFmtId="4" fontId="31" fillId="0" borderId="0" xfId="0" applyNumberFormat="1" applyFont="1" applyFill="1"/>
    <xf numFmtId="0" fontId="31" fillId="0" borderId="0" xfId="0" applyFont="1" applyFill="1" applyBorder="1"/>
    <xf numFmtId="0" fontId="31" fillId="0" borderId="2" xfId="0" applyFont="1" applyFill="1" applyBorder="1"/>
    <xf numFmtId="165" fontId="23" fillId="7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/>
    <xf numFmtId="0" fontId="31" fillId="0" borderId="0" xfId="0" applyFont="1" applyFill="1" applyAlignment="1"/>
    <xf numFmtId="4" fontId="31" fillId="0" borderId="0" xfId="0" applyNumberFormat="1" applyFont="1" applyFill="1" applyAlignment="1"/>
    <xf numFmtId="2" fontId="8" fillId="6" borderId="1" xfId="0" applyNumberFormat="1" applyFont="1" applyFill="1" applyBorder="1" applyAlignment="1">
      <alignment horizontal="center" vertical="center"/>
    </xf>
    <xf numFmtId="2" fontId="8" fillId="6" borderId="3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/>
    </xf>
    <xf numFmtId="0" fontId="52" fillId="5" borderId="0" xfId="0" applyFont="1" applyFill="1" applyAlignment="1">
      <alignment horizontal="center" vertical="center" wrapText="1"/>
    </xf>
    <xf numFmtId="0" fontId="52" fillId="6" borderId="0" xfId="0" applyFont="1" applyFill="1" applyAlignment="1">
      <alignment horizontal="center" vertical="center" wrapText="1"/>
    </xf>
    <xf numFmtId="0" fontId="33" fillId="0" borderId="0" xfId="0" applyFont="1" applyFill="1" applyBorder="1" applyAlignment="1">
      <alignment horizontal="right" textRotation="90"/>
    </xf>
    <xf numFmtId="165" fontId="10" fillId="6" borderId="27" xfId="0" applyNumberFormat="1" applyFont="1" applyFill="1" applyBorder="1" applyAlignment="1">
      <alignment vertical="center"/>
    </xf>
    <xf numFmtId="4" fontId="0" fillId="4" borderId="27" xfId="0" applyNumberFormat="1" applyFill="1" applyBorder="1"/>
    <xf numFmtId="2" fontId="8" fillId="6" borderId="1" xfId="0" applyNumberFormat="1" applyFont="1" applyFill="1" applyBorder="1" applyAlignment="1">
      <alignment horizontal="center" vertical="center"/>
    </xf>
    <xf numFmtId="2" fontId="8" fillId="6" borderId="3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2" fontId="8" fillId="5" borderId="3" xfId="0" applyNumberFormat="1" applyFont="1" applyFill="1" applyBorder="1" applyAlignment="1">
      <alignment horizontal="center" vertical="center"/>
    </xf>
    <xf numFmtId="2" fontId="8" fillId="4" borderId="0" xfId="0" applyNumberFormat="1" applyFont="1" applyFill="1" applyAlignment="1">
      <alignment horizontal="center" vertical="center"/>
    </xf>
    <xf numFmtId="166" fontId="9" fillId="4" borderId="7" xfId="0" applyNumberFormat="1" applyFont="1" applyFill="1" applyBorder="1" applyAlignment="1">
      <alignment vertical="center"/>
    </xf>
    <xf numFmtId="4" fontId="0" fillId="4" borderId="19" xfId="0" applyNumberFormat="1" applyFill="1" applyBorder="1"/>
    <xf numFmtId="165" fontId="10" fillId="4" borderId="2" xfId="0" applyNumberFormat="1" applyFont="1" applyFill="1" applyBorder="1" applyAlignment="1">
      <alignment vertical="center"/>
    </xf>
    <xf numFmtId="4" fontId="0" fillId="5" borderId="0" xfId="0" applyNumberFormat="1" applyFill="1"/>
    <xf numFmtId="2" fontId="8" fillId="10" borderId="3" xfId="0" applyNumberFormat="1" applyFont="1" applyFill="1" applyBorder="1" applyAlignment="1">
      <alignment horizontal="center" vertical="center"/>
    </xf>
    <xf numFmtId="2" fontId="8" fillId="10" borderId="1" xfId="0" applyNumberFormat="1" applyFont="1" applyFill="1" applyBorder="1" applyAlignment="1">
      <alignment horizontal="center" vertical="center"/>
    </xf>
    <xf numFmtId="2" fontId="8" fillId="10" borderId="5" xfId="0" applyNumberFormat="1" applyFont="1" applyFill="1" applyBorder="1" applyAlignment="1">
      <alignment horizontal="center" vertical="center"/>
    </xf>
    <xf numFmtId="2" fontId="8" fillId="10" borderId="4" xfId="0" applyNumberFormat="1" applyFont="1" applyFill="1" applyBorder="1" applyAlignment="1">
      <alignment horizontal="center" vertical="center"/>
    </xf>
    <xf numFmtId="166" fontId="9" fillId="4" borderId="5" xfId="0" applyNumberFormat="1" applyFont="1" applyFill="1" applyBorder="1" applyAlignment="1">
      <alignment vertical="center" textRotation="90"/>
    </xf>
    <xf numFmtId="165" fontId="43" fillId="4" borderId="4" xfId="0" applyNumberFormat="1" applyFont="1" applyFill="1" applyBorder="1" applyAlignment="1">
      <alignment horizontal="left" vertical="center" textRotation="90" wrapText="1"/>
    </xf>
    <xf numFmtId="165" fontId="20" fillId="6" borderId="0" xfId="0" applyNumberFormat="1" applyFont="1" applyFill="1" applyAlignment="1">
      <alignment horizontal="center" vertical="center" wrapText="1"/>
    </xf>
    <xf numFmtId="166" fontId="9" fillId="5" borderId="0" xfId="0" applyNumberFormat="1" applyFont="1" applyFill="1" applyAlignment="1">
      <alignment vertical="center" textRotation="90"/>
    </xf>
    <xf numFmtId="165" fontId="20" fillId="5" borderId="0" xfId="0" applyNumberFormat="1" applyFont="1" applyFill="1" applyAlignment="1">
      <alignment horizontal="center" vertical="center" wrapText="1"/>
    </xf>
    <xf numFmtId="166" fontId="9" fillId="10" borderId="5" xfId="0" applyNumberFormat="1" applyFont="1" applyFill="1" applyBorder="1" applyAlignment="1">
      <alignment vertical="center" textRotation="90"/>
    </xf>
    <xf numFmtId="165" fontId="43" fillId="10" borderId="4" xfId="0" applyNumberFormat="1" applyFont="1" applyFill="1" applyBorder="1" applyAlignment="1">
      <alignment horizontal="left" vertical="center" textRotation="90" wrapText="1"/>
    </xf>
    <xf numFmtId="166" fontId="9" fillId="6" borderId="19" xfId="0" applyNumberFormat="1" applyFont="1" applyFill="1" applyBorder="1" applyAlignment="1">
      <alignment vertical="center" textRotation="90"/>
    </xf>
    <xf numFmtId="165" fontId="43" fillId="6" borderId="0" xfId="0" applyNumberFormat="1" applyFont="1" applyFill="1" applyAlignment="1">
      <alignment horizontal="left" vertical="center" textRotation="90" wrapText="1"/>
    </xf>
    <xf numFmtId="0" fontId="0" fillId="5" borderId="0" xfId="0" applyFill="1"/>
    <xf numFmtId="0" fontId="0" fillId="5" borderId="37" xfId="0" applyFill="1" applyBorder="1"/>
    <xf numFmtId="0" fontId="0" fillId="5" borderId="38" xfId="0" applyFill="1" applyBorder="1"/>
    <xf numFmtId="0" fontId="0" fillId="5" borderId="4" xfId="0" applyFill="1" applyBorder="1"/>
    <xf numFmtId="165" fontId="20" fillId="6" borderId="5" xfId="0" applyNumberFormat="1" applyFont="1" applyFill="1" applyBorder="1" applyAlignment="1">
      <alignment horizontal="center" vertical="center" wrapText="1"/>
    </xf>
    <xf numFmtId="4" fontId="0" fillId="6" borderId="19" xfId="0" applyNumberFormat="1" applyFill="1" applyBorder="1"/>
    <xf numFmtId="166" fontId="9" fillId="6" borderId="19" xfId="0" applyNumberFormat="1" applyFont="1" applyFill="1" applyBorder="1" applyAlignment="1">
      <alignment horizontal="center" vertical="center"/>
    </xf>
    <xf numFmtId="166" fontId="9" fillId="6" borderId="0" xfId="0" applyNumberFormat="1" applyFont="1" applyFill="1" applyAlignment="1">
      <alignment horizontal="center" vertical="center"/>
    </xf>
    <xf numFmtId="165" fontId="10" fillId="6" borderId="0" xfId="0" applyNumberFormat="1" applyFont="1" applyFill="1" applyAlignment="1">
      <alignment horizontal="center" vertical="center"/>
    </xf>
    <xf numFmtId="4" fontId="0" fillId="5" borderId="0" xfId="0" applyNumberFormat="1" applyFill="1" applyAlignment="1">
      <alignment horizontal="center"/>
    </xf>
    <xf numFmtId="166" fontId="9" fillId="5" borderId="0" xfId="0" applyNumberFormat="1" applyFont="1" applyFill="1" applyAlignment="1">
      <alignment horizontal="right" vertical="center" textRotation="90"/>
    </xf>
    <xf numFmtId="165" fontId="12" fillId="5" borderId="0" xfId="0" applyNumberFormat="1" applyFont="1" applyFill="1" applyAlignment="1">
      <alignment horizontal="center" vertical="center" wrapText="1"/>
    </xf>
    <xf numFmtId="165" fontId="10" fillId="5" borderId="0" xfId="0" applyNumberFormat="1" applyFont="1" applyFill="1" applyAlignment="1">
      <alignment horizontal="center" vertical="center" textRotation="90"/>
    </xf>
    <xf numFmtId="166" fontId="54" fillId="5" borderId="7" xfId="0" applyNumberFormat="1" applyFont="1" applyFill="1" applyBorder="1" applyAlignment="1">
      <alignment horizontal="center" vertical="center"/>
    </xf>
    <xf numFmtId="165" fontId="55" fillId="5" borderId="2" xfId="0" applyNumberFormat="1" applyFont="1" applyFill="1" applyBorder="1" applyAlignment="1">
      <alignment horizontal="center" vertical="center"/>
    </xf>
    <xf numFmtId="166" fontId="9" fillId="10" borderId="7" xfId="0" applyNumberFormat="1" applyFont="1" applyFill="1" applyBorder="1" applyAlignment="1">
      <alignment horizontal="center"/>
    </xf>
    <xf numFmtId="166" fontId="54" fillId="10" borderId="7" xfId="0" applyNumberFormat="1" applyFont="1" applyFill="1" applyBorder="1" applyAlignment="1">
      <alignment horizontal="center" vertical="center"/>
    </xf>
    <xf numFmtId="165" fontId="10" fillId="10" borderId="2" xfId="0" applyNumberFormat="1" applyFont="1" applyFill="1" applyBorder="1" applyAlignment="1">
      <alignment horizontal="center" vertical="top"/>
    </xf>
    <xf numFmtId="165" fontId="55" fillId="10" borderId="2" xfId="0" applyNumberFormat="1" applyFont="1" applyFill="1" applyBorder="1" applyAlignment="1">
      <alignment horizontal="center" vertical="center"/>
    </xf>
    <xf numFmtId="165" fontId="10" fillId="2" borderId="2" xfId="0" applyNumberFormat="1" applyFont="1" applyFill="1" applyBorder="1" applyAlignment="1">
      <alignment horizontal="center" vertical="center"/>
    </xf>
    <xf numFmtId="165" fontId="56" fillId="5" borderId="0" xfId="0" applyNumberFormat="1" applyFont="1" applyFill="1" applyAlignment="1">
      <alignment horizontal="center" vertical="center" wrapText="1"/>
    </xf>
    <xf numFmtId="166" fontId="9" fillId="11" borderId="7" xfId="0" applyNumberFormat="1" applyFont="1" applyFill="1" applyBorder="1" applyAlignment="1">
      <alignment horizontal="center"/>
    </xf>
    <xf numFmtId="166" fontId="9" fillId="11" borderId="7" xfId="0" applyNumberFormat="1" applyFont="1" applyFill="1" applyBorder="1" applyAlignment="1">
      <alignment horizontal="center" vertical="center"/>
    </xf>
    <xf numFmtId="165" fontId="10" fillId="11" borderId="2" xfId="0" applyNumberFormat="1" applyFont="1" applyFill="1" applyBorder="1" applyAlignment="1">
      <alignment horizontal="center" vertical="top"/>
    </xf>
    <xf numFmtId="165" fontId="10" fillId="11" borderId="2" xfId="0" applyNumberFormat="1" applyFont="1" applyFill="1" applyBorder="1" applyAlignment="1">
      <alignment horizontal="center" vertical="center"/>
    </xf>
    <xf numFmtId="166" fontId="9" fillId="5" borderId="39" xfId="0" applyNumberFormat="1" applyFont="1" applyFill="1" applyBorder="1" applyAlignment="1">
      <alignment horizontal="right" vertical="center" textRotation="90"/>
    </xf>
    <xf numFmtId="165" fontId="10" fillId="5" borderId="40" xfId="0" applyNumberFormat="1" applyFont="1" applyFill="1" applyBorder="1" applyAlignment="1">
      <alignment horizontal="left" vertical="center" textRotation="90"/>
    </xf>
    <xf numFmtId="166" fontId="9" fillId="0" borderId="0" xfId="0" applyNumberFormat="1" applyFont="1" applyAlignment="1">
      <alignment horizontal="right" vertical="center" textRotation="90"/>
    </xf>
    <xf numFmtId="165" fontId="10" fillId="0" borderId="0" xfId="0" applyNumberFormat="1" applyFont="1" applyAlignment="1">
      <alignment horizontal="left" vertical="center" textRotation="90"/>
    </xf>
    <xf numFmtId="165" fontId="10" fillId="0" borderId="0" xfId="0" applyNumberFormat="1" applyFont="1" applyAlignment="1">
      <alignment horizontal="center" vertical="center" textRotation="90"/>
    </xf>
    <xf numFmtId="166" fontId="57" fillId="6" borderId="7" xfId="0" applyNumberFormat="1" applyFont="1" applyFill="1" applyBorder="1" applyAlignment="1">
      <alignment horizontal="center" vertical="center"/>
    </xf>
    <xf numFmtId="166" fontId="9" fillId="6" borderId="41" xfId="0" applyNumberFormat="1" applyFont="1" applyFill="1" applyBorder="1" applyAlignment="1">
      <alignment vertical="center"/>
    </xf>
    <xf numFmtId="165" fontId="10" fillId="6" borderId="42" xfId="0" applyNumberFormat="1" applyFont="1" applyFill="1" applyBorder="1" applyAlignment="1">
      <alignment vertical="center"/>
    </xf>
    <xf numFmtId="4" fontId="5" fillId="6" borderId="0" xfId="0" applyNumberFormat="1" applyFont="1" applyFill="1"/>
    <xf numFmtId="0" fontId="0" fillId="6" borderId="39" xfId="0" applyFill="1" applyBorder="1"/>
    <xf numFmtId="0" fontId="0" fillId="6" borderId="40" xfId="0" applyFill="1" applyBorder="1"/>
    <xf numFmtId="0" fontId="0" fillId="6" borderId="8" xfId="0" applyFill="1" applyBorder="1"/>
    <xf numFmtId="2" fontId="8" fillId="11" borderId="3" xfId="0" applyNumberFormat="1" applyFont="1" applyFill="1" applyBorder="1" applyAlignment="1">
      <alignment horizontal="center" vertical="center"/>
    </xf>
    <xf numFmtId="2" fontId="8" fillId="11" borderId="1" xfId="0" applyNumberFormat="1" applyFont="1" applyFill="1" applyBorder="1" applyAlignment="1">
      <alignment horizontal="center" vertical="center"/>
    </xf>
    <xf numFmtId="165" fontId="56" fillId="6" borderId="0" xfId="0" applyNumberFormat="1" applyFont="1" applyFill="1" applyAlignment="1">
      <alignment horizontal="center" vertical="center" wrapText="1"/>
    </xf>
    <xf numFmtId="166" fontId="9" fillId="11" borderId="5" xfId="0" applyNumberFormat="1" applyFont="1" applyFill="1" applyBorder="1" applyAlignment="1">
      <alignment vertical="center" textRotation="90"/>
    </xf>
    <xf numFmtId="165" fontId="43" fillId="11" borderId="4" xfId="0" applyNumberFormat="1" applyFont="1" applyFill="1" applyBorder="1" applyAlignment="1">
      <alignment horizontal="left" vertical="center" textRotation="90" wrapText="1"/>
    </xf>
    <xf numFmtId="165" fontId="10" fillId="6" borderId="0" xfId="0" applyNumberFormat="1" applyFont="1" applyFill="1" applyAlignment="1">
      <alignment horizontal="left" vertical="center" textRotation="90"/>
    </xf>
    <xf numFmtId="166" fontId="9" fillId="6" borderId="39" xfId="0" applyNumberFormat="1" applyFont="1" applyFill="1" applyBorder="1" applyAlignment="1">
      <alignment vertical="center" textRotation="90"/>
    </xf>
    <xf numFmtId="165" fontId="43" fillId="6" borderId="40" xfId="0" applyNumberFormat="1" applyFont="1" applyFill="1" applyBorder="1" applyAlignment="1">
      <alignment horizontal="left" vertical="center" textRotation="90" wrapText="1"/>
    </xf>
    <xf numFmtId="165" fontId="10" fillId="5" borderId="0" xfId="0" applyNumberFormat="1" applyFont="1" applyFill="1" applyAlignment="1">
      <alignment horizontal="left" vertical="center" textRotation="90"/>
    </xf>
    <xf numFmtId="0" fontId="0" fillId="0" borderId="0" xfId="0" applyAlignment="1">
      <alignment horizontal="center"/>
    </xf>
    <xf numFmtId="2" fontId="8" fillId="11" borderId="5" xfId="0" applyNumberFormat="1" applyFont="1" applyFill="1" applyBorder="1" applyAlignment="1">
      <alignment horizontal="center" vertical="center"/>
    </xf>
    <xf numFmtId="2" fontId="8" fillId="11" borderId="4" xfId="0" applyNumberFormat="1" applyFont="1" applyFill="1" applyBorder="1" applyAlignment="1">
      <alignment horizontal="center" vertical="center"/>
    </xf>
    <xf numFmtId="2" fontId="8" fillId="2" borderId="5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6" fontId="9" fillId="6" borderId="0" xfId="0" applyNumberFormat="1" applyFont="1" applyFill="1" applyAlignment="1">
      <alignment vertical="center" textRotation="90"/>
    </xf>
    <xf numFmtId="0" fontId="0" fillId="5" borderId="41" xfId="0" applyFill="1" applyBorder="1"/>
    <xf numFmtId="0" fontId="0" fillId="5" borderId="42" xfId="0" applyFill="1" applyBorder="1"/>
    <xf numFmtId="0" fontId="0" fillId="5" borderId="39" xfId="0" applyFill="1" applyBorder="1"/>
    <xf numFmtId="4" fontId="0" fillId="5" borderId="40" xfId="0" applyNumberFormat="1" applyFill="1" applyBorder="1"/>
    <xf numFmtId="166" fontId="54" fillId="11" borderId="7" xfId="0" applyNumberFormat="1" applyFont="1" applyFill="1" applyBorder="1" applyAlignment="1">
      <alignment horizontal="center" vertical="center"/>
    </xf>
    <xf numFmtId="165" fontId="55" fillId="11" borderId="2" xfId="0" applyNumberFormat="1" applyFont="1" applyFill="1" applyBorder="1" applyAlignment="1">
      <alignment horizontal="center" vertical="center"/>
    </xf>
    <xf numFmtId="166" fontId="54" fillId="2" borderId="7" xfId="0" applyNumberFormat="1" applyFont="1" applyFill="1" applyBorder="1" applyAlignment="1">
      <alignment horizontal="center" vertical="center"/>
    </xf>
    <xf numFmtId="165" fontId="55" fillId="2" borderId="2" xfId="0" applyNumberFormat="1" applyFont="1" applyFill="1" applyBorder="1" applyAlignment="1">
      <alignment horizontal="center" vertical="center"/>
    </xf>
    <xf numFmtId="2" fontId="8" fillId="6" borderId="0" xfId="0" applyNumberFormat="1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center" vertical="center" wrapText="1"/>
    </xf>
    <xf numFmtId="166" fontId="9" fillId="6" borderId="41" xfId="0" applyNumberFormat="1" applyFont="1" applyFill="1" applyBorder="1" applyAlignment="1">
      <alignment horizontal="center"/>
    </xf>
    <xf numFmtId="165" fontId="10" fillId="6" borderId="42" xfId="0" applyNumberFormat="1" applyFont="1" applyFill="1" applyBorder="1" applyAlignment="1">
      <alignment horizontal="center" vertical="top"/>
    </xf>
    <xf numFmtId="165" fontId="10" fillId="6" borderId="3" xfId="0" applyNumberFormat="1" applyFont="1" applyFill="1" applyBorder="1" applyAlignment="1">
      <alignment horizontal="center" vertical="top"/>
    </xf>
    <xf numFmtId="165" fontId="10" fillId="6" borderId="0" xfId="0" applyNumberFormat="1" applyFont="1" applyFill="1" applyAlignment="1">
      <alignment horizontal="center" vertical="top"/>
    </xf>
    <xf numFmtId="166" fontId="9" fillId="6" borderId="19" xfId="0" applyNumberFormat="1" applyFont="1" applyFill="1" applyBorder="1" applyAlignment="1">
      <alignment horizontal="center"/>
    </xf>
    <xf numFmtId="0" fontId="0" fillId="6" borderId="0" xfId="0" applyFill="1" applyAlignment="1">
      <alignment horizontal="center" vertical="center"/>
    </xf>
    <xf numFmtId="0" fontId="0" fillId="6" borderId="0" xfId="0" applyFill="1" applyAlignment="1">
      <alignment horizontal="center"/>
    </xf>
    <xf numFmtId="166" fontId="9" fillId="5" borderId="5" xfId="0" applyNumberFormat="1" applyFont="1" applyFill="1" applyBorder="1" applyAlignment="1">
      <alignment vertical="center" textRotation="90"/>
    </xf>
    <xf numFmtId="165" fontId="43" fillId="5" borderId="4" xfId="0" applyNumberFormat="1" applyFont="1" applyFill="1" applyBorder="1" applyAlignment="1">
      <alignment horizontal="left" vertical="center" textRotation="90" wrapText="1"/>
    </xf>
    <xf numFmtId="166" fontId="9" fillId="6" borderId="0" xfId="0" applyNumberFormat="1" applyFont="1" applyFill="1" applyAlignment="1">
      <alignment horizontal="right" vertical="center" textRotation="90"/>
    </xf>
    <xf numFmtId="165" fontId="6" fillId="6" borderId="0" xfId="0" applyNumberFormat="1" applyFont="1" applyFill="1" applyAlignment="1">
      <alignment horizontal="left" vertical="center" textRotation="90" wrapText="1"/>
    </xf>
    <xf numFmtId="165" fontId="43" fillId="6" borderId="0" xfId="0" applyNumberFormat="1" applyFont="1" applyFill="1" applyAlignment="1">
      <alignment horizontal="center" vertical="center" textRotation="90" wrapText="1"/>
    </xf>
    <xf numFmtId="2" fontId="8" fillId="4" borderId="19" xfId="0" applyNumberFormat="1" applyFont="1" applyFill="1" applyBorder="1" applyAlignment="1">
      <alignment vertical="center"/>
    </xf>
    <xf numFmtId="2" fontId="8" fillId="4" borderId="0" xfId="0" applyNumberFormat="1" applyFont="1" applyFill="1" applyAlignment="1">
      <alignment vertical="center"/>
    </xf>
    <xf numFmtId="166" fontId="54" fillId="6" borderId="7" xfId="0" applyNumberFormat="1" applyFont="1" applyFill="1" applyBorder="1" applyAlignment="1">
      <alignment horizontal="center" vertical="center"/>
    </xf>
    <xf numFmtId="165" fontId="55" fillId="6" borderId="2" xfId="0" applyNumberFormat="1" applyFont="1" applyFill="1" applyBorder="1" applyAlignment="1">
      <alignment horizontal="center" vertical="center"/>
    </xf>
    <xf numFmtId="165" fontId="12" fillId="6" borderId="0" xfId="0" applyNumberFormat="1" applyFont="1" applyFill="1" applyAlignment="1">
      <alignment horizontal="center" vertical="center" wrapText="1"/>
    </xf>
    <xf numFmtId="165" fontId="10" fillId="6" borderId="0" xfId="0" applyNumberFormat="1" applyFont="1" applyFill="1" applyAlignment="1">
      <alignment horizontal="center" vertical="center" textRotation="90"/>
    </xf>
    <xf numFmtId="0" fontId="5" fillId="0" borderId="2" xfId="0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textRotation="90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/>
    </xf>
    <xf numFmtId="4" fontId="5" fillId="2" borderId="5" xfId="0" applyNumberFormat="1" applyFont="1" applyFill="1" applyBorder="1" applyAlignment="1">
      <alignment horizontal="center" vertical="center"/>
    </xf>
    <xf numFmtId="165" fontId="10" fillId="5" borderId="18" xfId="0" applyNumberFormat="1" applyFont="1" applyFill="1" applyBorder="1" applyAlignment="1">
      <alignment horizontal="center" vertical="center"/>
    </xf>
    <xf numFmtId="165" fontId="10" fillId="5" borderId="12" xfId="0" applyNumberFormat="1" applyFont="1" applyFill="1" applyBorder="1" applyAlignment="1">
      <alignment horizontal="center" vertical="center"/>
    </xf>
    <xf numFmtId="4" fontId="5" fillId="2" borderId="6" xfId="0" applyNumberFormat="1" applyFont="1" applyFill="1" applyBorder="1" applyAlignment="1">
      <alignment horizontal="center" vertical="center"/>
    </xf>
    <xf numFmtId="4" fontId="5" fillId="2" borderId="8" xfId="0" applyNumberFormat="1" applyFont="1" applyFill="1" applyBorder="1" applyAlignment="1">
      <alignment horizontal="center" vertical="center"/>
    </xf>
    <xf numFmtId="2" fontId="8" fillId="4" borderId="13" xfId="0" applyNumberFormat="1" applyFont="1" applyFill="1" applyBorder="1" applyAlignment="1">
      <alignment horizontal="center" vertical="center"/>
    </xf>
    <xf numFmtId="2" fontId="8" fillId="4" borderId="14" xfId="0" applyNumberFormat="1" applyFont="1" applyFill="1" applyBorder="1" applyAlignment="1">
      <alignment horizontal="center" vertical="center"/>
    </xf>
    <xf numFmtId="2" fontId="8" fillId="4" borderId="15" xfId="0" applyNumberFormat="1" applyFont="1" applyFill="1" applyBorder="1" applyAlignment="1">
      <alignment horizontal="center" vertical="center"/>
    </xf>
    <xf numFmtId="2" fontId="8" fillId="4" borderId="8" xfId="0" applyNumberFormat="1" applyFont="1" applyFill="1" applyBorder="1" applyAlignment="1">
      <alignment horizontal="center" vertical="center"/>
    </xf>
    <xf numFmtId="2" fontId="8" fillId="6" borderId="1" xfId="0" applyNumberFormat="1" applyFont="1" applyFill="1" applyBorder="1" applyAlignment="1">
      <alignment horizontal="center" vertical="center"/>
    </xf>
    <xf numFmtId="2" fontId="8" fillId="6" borderId="3" xfId="0" applyNumberFormat="1" applyFont="1" applyFill="1" applyBorder="1" applyAlignment="1">
      <alignment horizontal="center" vertical="center"/>
    </xf>
    <xf numFmtId="2" fontId="8" fillId="6" borderId="6" xfId="0" applyNumberFormat="1" applyFont="1" applyFill="1" applyBorder="1" applyAlignment="1">
      <alignment horizontal="center" vertical="center"/>
    </xf>
    <xf numFmtId="2" fontId="8" fillId="6" borderId="8" xfId="0" applyNumberFormat="1" applyFont="1" applyFill="1" applyBorder="1" applyAlignment="1">
      <alignment horizontal="center" vertical="center"/>
    </xf>
    <xf numFmtId="4" fontId="5" fillId="2" borderId="18" xfId="0" applyNumberFormat="1" applyFont="1" applyFill="1" applyBorder="1" applyAlignment="1">
      <alignment horizontal="center" vertical="center"/>
    </xf>
    <xf numFmtId="4" fontId="5" fillId="2" borderId="12" xfId="0" applyNumberFormat="1" applyFont="1" applyFill="1" applyBorder="1" applyAlignment="1">
      <alignment horizontal="center" vertical="center"/>
    </xf>
    <xf numFmtId="2" fontId="8" fillId="7" borderId="1" xfId="0" applyNumberFormat="1" applyFont="1" applyFill="1" applyBorder="1" applyAlignment="1">
      <alignment horizontal="center" vertical="center"/>
    </xf>
    <xf numFmtId="2" fontId="8" fillId="7" borderId="3" xfId="0" applyNumberFormat="1" applyFont="1" applyFill="1" applyBorder="1" applyAlignment="1">
      <alignment horizontal="center" vertical="center"/>
    </xf>
    <xf numFmtId="2" fontId="8" fillId="7" borderId="6" xfId="0" applyNumberFormat="1" applyFont="1" applyFill="1" applyBorder="1" applyAlignment="1">
      <alignment horizontal="center" vertical="center"/>
    </xf>
    <xf numFmtId="2" fontId="8" fillId="7" borderId="8" xfId="0" applyNumberFormat="1" applyFont="1" applyFill="1" applyBorder="1" applyAlignment="1">
      <alignment horizontal="center" vertical="center"/>
    </xf>
    <xf numFmtId="2" fontId="8" fillId="2" borderId="13" xfId="0" applyNumberFormat="1" applyFont="1" applyFill="1" applyBorder="1" applyAlignment="1">
      <alignment horizontal="center" vertical="center"/>
    </xf>
    <xf numFmtId="2" fontId="8" fillId="2" borderId="14" xfId="0" applyNumberFormat="1" applyFont="1" applyFill="1" applyBorder="1" applyAlignment="1">
      <alignment horizontal="center" vertical="center"/>
    </xf>
    <xf numFmtId="2" fontId="8" fillId="2" borderId="15" xfId="0" applyNumberFormat="1" applyFont="1" applyFill="1" applyBorder="1" applyAlignment="1">
      <alignment horizontal="center" vertical="center"/>
    </xf>
    <xf numFmtId="2" fontId="8" fillId="2" borderId="8" xfId="0" applyNumberFormat="1" applyFont="1" applyFill="1" applyBorder="1" applyAlignment="1">
      <alignment horizontal="center" vertical="center"/>
    </xf>
    <xf numFmtId="165" fontId="10" fillId="5" borderId="11" xfId="0" applyNumberFormat="1" applyFont="1" applyFill="1" applyBorder="1" applyAlignment="1">
      <alignment horizontal="center" vertical="center"/>
    </xf>
    <xf numFmtId="165" fontId="10" fillId="5" borderId="10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textRotation="90"/>
    </xf>
    <xf numFmtId="2" fontId="8" fillId="2" borderId="1" xfId="0" applyNumberFormat="1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/>
    </xf>
    <xf numFmtId="2" fontId="8" fillId="2" borderId="6" xfId="0" applyNumberFormat="1" applyFont="1" applyFill="1" applyBorder="1" applyAlignment="1">
      <alignment horizontal="center" vertical="center"/>
    </xf>
    <xf numFmtId="2" fontId="8" fillId="7" borderId="13" xfId="0" applyNumberFormat="1" applyFont="1" applyFill="1" applyBorder="1" applyAlignment="1">
      <alignment horizontal="center" vertical="center"/>
    </xf>
    <xf numFmtId="2" fontId="8" fillId="7" borderId="14" xfId="0" applyNumberFormat="1" applyFont="1" applyFill="1" applyBorder="1" applyAlignment="1">
      <alignment horizontal="center" vertical="center"/>
    </xf>
    <xf numFmtId="2" fontId="8" fillId="7" borderId="15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textRotation="90"/>
    </xf>
    <xf numFmtId="0" fontId="1" fillId="0" borderId="2" xfId="0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 textRotation="90"/>
    </xf>
    <xf numFmtId="0" fontId="5" fillId="0" borderId="2" xfId="0" applyFont="1" applyFill="1" applyBorder="1" applyAlignment="1">
      <alignment horizontal="center"/>
    </xf>
    <xf numFmtId="165" fontId="25" fillId="5" borderId="0" xfId="0" applyNumberFormat="1" applyFont="1" applyFill="1" applyBorder="1" applyAlignment="1">
      <alignment horizontal="center" vertical="center" wrapText="1"/>
    </xf>
    <xf numFmtId="2" fontId="16" fillId="6" borderId="1" xfId="0" applyNumberFormat="1" applyFont="1" applyFill="1" applyBorder="1" applyAlignment="1">
      <alignment horizontal="center" vertical="center"/>
    </xf>
    <xf numFmtId="2" fontId="16" fillId="6" borderId="3" xfId="0" applyNumberFormat="1" applyFont="1" applyFill="1" applyBorder="1" applyAlignment="1">
      <alignment horizontal="center" vertical="center"/>
    </xf>
    <xf numFmtId="2" fontId="16" fillId="6" borderId="6" xfId="0" applyNumberFormat="1" applyFont="1" applyFill="1" applyBorder="1" applyAlignment="1">
      <alignment horizontal="center" vertical="center"/>
    </xf>
    <xf numFmtId="2" fontId="16" fillId="6" borderId="8" xfId="0" applyNumberFormat="1" applyFont="1" applyFill="1" applyBorder="1" applyAlignment="1">
      <alignment horizontal="center" vertical="center"/>
    </xf>
    <xf numFmtId="2" fontId="28" fillId="6" borderId="0" xfId="0" applyNumberFormat="1" applyFont="1" applyFill="1" applyBorder="1" applyAlignment="1">
      <alignment horizontal="center" vertical="top"/>
    </xf>
    <xf numFmtId="2" fontId="28" fillId="6" borderId="5" xfId="0" applyNumberFormat="1" applyFont="1" applyFill="1" applyBorder="1" applyAlignment="1">
      <alignment horizontal="center" vertical="top"/>
    </xf>
    <xf numFmtId="0" fontId="0" fillId="5" borderId="0" xfId="0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165" fontId="46" fillId="6" borderId="0" xfId="0" applyNumberFormat="1" applyFont="1" applyFill="1" applyBorder="1" applyAlignment="1">
      <alignment horizontal="center" vertical="center" wrapText="1"/>
    </xf>
    <xf numFmtId="165" fontId="22" fillId="5" borderId="0" xfId="0" applyNumberFormat="1" applyFont="1" applyFill="1" applyBorder="1" applyAlignment="1">
      <alignment horizontal="center" vertical="center" wrapText="1"/>
    </xf>
    <xf numFmtId="0" fontId="26" fillId="8" borderId="28" xfId="0" applyFont="1" applyFill="1" applyBorder="1" applyAlignment="1">
      <alignment horizontal="center" vertical="center" wrapText="1"/>
    </xf>
    <xf numFmtId="0" fontId="27" fillId="8" borderId="29" xfId="0" applyFont="1" applyFill="1" applyBorder="1" applyAlignment="1">
      <alignment horizontal="center" vertical="center"/>
    </xf>
    <xf numFmtId="0" fontId="27" fillId="8" borderId="30" xfId="0" applyFont="1" applyFill="1" applyBorder="1" applyAlignment="1">
      <alignment horizontal="center" vertical="center"/>
    </xf>
    <xf numFmtId="0" fontId="27" fillId="8" borderId="31" xfId="0" applyFont="1" applyFill="1" applyBorder="1" applyAlignment="1">
      <alignment horizontal="center" vertical="center"/>
    </xf>
    <xf numFmtId="0" fontId="27" fillId="8" borderId="0" xfId="0" applyFont="1" applyFill="1" applyBorder="1" applyAlignment="1">
      <alignment horizontal="center" vertical="center"/>
    </xf>
    <xf numFmtId="0" fontId="27" fillId="8" borderId="32" xfId="0" applyFont="1" applyFill="1" applyBorder="1" applyAlignment="1">
      <alignment horizontal="center" vertical="center"/>
    </xf>
    <xf numFmtId="0" fontId="27" fillId="8" borderId="33" xfId="0" applyFont="1" applyFill="1" applyBorder="1" applyAlignment="1">
      <alignment horizontal="center" vertical="center"/>
    </xf>
    <xf numFmtId="0" fontId="27" fillId="8" borderId="34" xfId="0" applyFont="1" applyFill="1" applyBorder="1" applyAlignment="1">
      <alignment horizontal="center" vertical="center"/>
    </xf>
    <xf numFmtId="0" fontId="27" fillId="8" borderId="35" xfId="0" applyFont="1" applyFill="1" applyBorder="1" applyAlignment="1">
      <alignment horizontal="center" vertical="center"/>
    </xf>
    <xf numFmtId="165" fontId="32" fillId="5" borderId="11" xfId="0" applyNumberFormat="1" applyFont="1" applyFill="1" applyBorder="1" applyAlignment="1">
      <alignment horizontal="center" vertical="center"/>
    </xf>
    <xf numFmtId="165" fontId="32" fillId="5" borderId="10" xfId="0" applyNumberFormat="1" applyFont="1" applyFill="1" applyBorder="1" applyAlignment="1">
      <alignment horizontal="center" vertical="center"/>
    </xf>
    <xf numFmtId="165" fontId="32" fillId="5" borderId="18" xfId="0" applyNumberFormat="1" applyFont="1" applyFill="1" applyBorder="1" applyAlignment="1">
      <alignment horizontal="center" vertical="center"/>
    </xf>
    <xf numFmtId="165" fontId="32" fillId="5" borderId="12" xfId="0" applyNumberFormat="1" applyFont="1" applyFill="1" applyBorder="1" applyAlignment="1">
      <alignment horizontal="center" vertical="center"/>
    </xf>
    <xf numFmtId="2" fontId="41" fillId="6" borderId="1" xfId="0" applyNumberFormat="1" applyFont="1" applyFill="1" applyBorder="1" applyAlignment="1">
      <alignment horizontal="center" vertical="center"/>
    </xf>
    <xf numFmtId="2" fontId="41" fillId="6" borderId="3" xfId="0" applyNumberFormat="1" applyFont="1" applyFill="1" applyBorder="1" applyAlignment="1">
      <alignment horizontal="center" vertical="center"/>
    </xf>
    <xf numFmtId="2" fontId="41" fillId="6" borderId="6" xfId="0" applyNumberFormat="1" applyFont="1" applyFill="1" applyBorder="1" applyAlignment="1">
      <alignment horizontal="center" vertical="center"/>
    </xf>
    <xf numFmtId="2" fontId="41" fillId="6" borderId="8" xfId="0" applyNumberFormat="1" applyFont="1" applyFill="1" applyBorder="1" applyAlignment="1">
      <alignment horizontal="center" vertical="center"/>
    </xf>
    <xf numFmtId="2" fontId="41" fillId="4" borderId="1" xfId="0" applyNumberFormat="1" applyFont="1" applyFill="1" applyBorder="1" applyAlignment="1">
      <alignment horizontal="center" vertical="center"/>
    </xf>
    <xf numFmtId="2" fontId="41" fillId="4" borderId="3" xfId="0" applyNumberFormat="1" applyFont="1" applyFill="1" applyBorder="1" applyAlignment="1">
      <alignment horizontal="center" vertical="center"/>
    </xf>
    <xf numFmtId="2" fontId="41" fillId="4" borderId="6" xfId="0" applyNumberFormat="1" applyFont="1" applyFill="1" applyBorder="1" applyAlignment="1">
      <alignment horizontal="center" vertical="center"/>
    </xf>
    <xf numFmtId="2" fontId="41" fillId="4" borderId="8" xfId="0" applyNumberFormat="1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 textRotation="90"/>
    </xf>
    <xf numFmtId="4" fontId="42" fillId="2" borderId="1" xfId="0" applyNumberFormat="1" applyFont="1" applyFill="1" applyBorder="1" applyAlignment="1">
      <alignment horizontal="center" vertical="center"/>
    </xf>
    <xf numFmtId="4" fontId="42" fillId="2" borderId="3" xfId="0" applyNumberFormat="1" applyFont="1" applyFill="1" applyBorder="1" applyAlignment="1">
      <alignment horizontal="center" vertical="center"/>
    </xf>
    <xf numFmtId="4" fontId="42" fillId="2" borderId="6" xfId="0" applyNumberFormat="1" applyFont="1" applyFill="1" applyBorder="1" applyAlignment="1">
      <alignment horizontal="center" vertical="center"/>
    </xf>
    <xf numFmtId="4" fontId="42" fillId="2" borderId="8" xfId="0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textRotation="90"/>
    </xf>
    <xf numFmtId="0" fontId="0" fillId="0" borderId="5" xfId="0" applyFill="1" applyBorder="1" applyAlignment="1">
      <alignment horizontal="center"/>
    </xf>
    <xf numFmtId="0" fontId="33" fillId="0" borderId="4" xfId="0" applyFont="1" applyFill="1" applyBorder="1" applyAlignment="1">
      <alignment horizontal="left" vertical="center" textRotation="90"/>
    </xf>
    <xf numFmtId="4" fontId="42" fillId="2" borderId="18" xfId="0" applyNumberFormat="1" applyFont="1" applyFill="1" applyBorder="1" applyAlignment="1">
      <alignment horizontal="center" vertical="center"/>
    </xf>
    <xf numFmtId="4" fontId="42" fillId="2" borderId="12" xfId="0" applyNumberFormat="1" applyFont="1" applyFill="1" applyBorder="1" applyAlignment="1">
      <alignment horizontal="center" vertical="center"/>
    </xf>
    <xf numFmtId="2" fontId="41" fillId="2" borderId="1" xfId="0" applyNumberFormat="1" applyFont="1" applyFill="1" applyBorder="1" applyAlignment="1">
      <alignment horizontal="center" vertical="center"/>
    </xf>
    <xf numFmtId="2" fontId="41" fillId="2" borderId="3" xfId="0" applyNumberFormat="1" applyFont="1" applyFill="1" applyBorder="1" applyAlignment="1">
      <alignment horizontal="center" vertical="center"/>
    </xf>
    <xf numFmtId="2" fontId="41" fillId="2" borderId="6" xfId="0" applyNumberFormat="1" applyFont="1" applyFill="1" applyBorder="1" applyAlignment="1">
      <alignment horizontal="center" vertical="center"/>
    </xf>
    <xf numFmtId="2" fontId="41" fillId="2" borderId="8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textRotation="90"/>
    </xf>
    <xf numFmtId="0" fontId="33" fillId="0" borderId="0" xfId="0" applyFont="1" applyFill="1" applyBorder="1" applyAlignment="1">
      <alignment horizontal="right" textRotation="90"/>
    </xf>
    <xf numFmtId="2" fontId="8" fillId="4" borderId="1" xfId="0" applyNumberFormat="1" applyFont="1" applyFill="1" applyBorder="1" applyAlignment="1">
      <alignment horizontal="center" vertical="center"/>
    </xf>
    <xf numFmtId="2" fontId="8" fillId="4" borderId="3" xfId="0" applyNumberFormat="1" applyFont="1" applyFill="1" applyBorder="1" applyAlignment="1">
      <alignment horizontal="center" vertical="center"/>
    </xf>
    <xf numFmtId="2" fontId="8" fillId="4" borderId="6" xfId="0" applyNumberFormat="1" applyFont="1" applyFill="1" applyBorder="1" applyAlignment="1">
      <alignment horizontal="center" vertical="center"/>
    </xf>
    <xf numFmtId="2" fontId="8" fillId="11" borderId="1" xfId="0" applyNumberFormat="1" applyFont="1" applyFill="1" applyBorder="1" applyAlignment="1">
      <alignment horizontal="center" vertical="center"/>
    </xf>
    <xf numFmtId="2" fontId="8" fillId="11" borderId="3" xfId="0" applyNumberFormat="1" applyFont="1" applyFill="1" applyBorder="1" applyAlignment="1">
      <alignment horizontal="center" vertical="center"/>
    </xf>
    <xf numFmtId="2" fontId="8" fillId="11" borderId="6" xfId="0" applyNumberFormat="1" applyFont="1" applyFill="1" applyBorder="1" applyAlignment="1">
      <alignment horizontal="center" vertical="center"/>
    </xf>
    <xf numFmtId="2" fontId="8" fillId="11" borderId="8" xfId="0" applyNumberFormat="1" applyFont="1" applyFill="1" applyBorder="1" applyAlignment="1">
      <alignment horizontal="center" vertical="center"/>
    </xf>
    <xf numFmtId="2" fontId="8" fillId="6" borderId="0" xfId="0" applyNumberFormat="1" applyFont="1" applyFill="1" applyAlignment="1">
      <alignment horizontal="center" vertical="center"/>
    </xf>
    <xf numFmtId="2" fontId="8" fillId="11" borderId="13" xfId="0" applyNumberFormat="1" applyFont="1" applyFill="1" applyBorder="1" applyAlignment="1">
      <alignment horizontal="center" vertical="center"/>
    </xf>
    <xf numFmtId="2" fontId="8" fillId="11" borderId="14" xfId="0" applyNumberFormat="1" applyFont="1" applyFill="1" applyBorder="1" applyAlignment="1">
      <alignment horizontal="center" vertical="center"/>
    </xf>
    <xf numFmtId="2" fontId="8" fillId="11" borderId="15" xfId="0" applyNumberFormat="1" applyFont="1" applyFill="1" applyBorder="1" applyAlignment="1">
      <alignment horizontal="center" vertical="center"/>
    </xf>
    <xf numFmtId="2" fontId="53" fillId="6" borderId="0" xfId="0" applyNumberFormat="1" applyFont="1" applyFill="1" applyAlignment="1">
      <alignment horizontal="center" vertical="center"/>
    </xf>
    <xf numFmtId="2" fontId="8" fillId="5" borderId="13" xfId="0" applyNumberFormat="1" applyFont="1" applyFill="1" applyBorder="1" applyAlignment="1">
      <alignment horizontal="center" vertical="center"/>
    </xf>
    <xf numFmtId="2" fontId="8" fillId="5" borderId="14" xfId="0" applyNumberFormat="1" applyFont="1" applyFill="1" applyBorder="1" applyAlignment="1">
      <alignment horizontal="center" vertical="center"/>
    </xf>
    <xf numFmtId="2" fontId="8" fillId="5" borderId="15" xfId="0" applyNumberFormat="1" applyFont="1" applyFill="1" applyBorder="1" applyAlignment="1">
      <alignment horizontal="center" vertical="center"/>
    </xf>
    <xf numFmtId="2" fontId="8" fillId="5" borderId="8" xfId="0" applyNumberFormat="1" applyFont="1" applyFill="1" applyBorder="1" applyAlignment="1">
      <alignment horizontal="center" vertical="center"/>
    </xf>
    <xf numFmtId="2" fontId="8" fillId="10" borderId="13" xfId="0" applyNumberFormat="1" applyFont="1" applyFill="1" applyBorder="1" applyAlignment="1">
      <alignment horizontal="center" vertical="center"/>
    </xf>
    <xf numFmtId="2" fontId="8" fillId="10" borderId="14" xfId="0" applyNumberFormat="1" applyFont="1" applyFill="1" applyBorder="1" applyAlignment="1">
      <alignment horizontal="center" vertical="center"/>
    </xf>
    <xf numFmtId="2" fontId="8" fillId="10" borderId="15" xfId="0" applyNumberFormat="1" applyFont="1" applyFill="1" applyBorder="1" applyAlignment="1">
      <alignment horizontal="center" vertical="center"/>
    </xf>
    <xf numFmtId="2" fontId="8" fillId="10" borderId="8" xfId="0" applyNumberFormat="1" applyFont="1" applyFill="1" applyBorder="1" applyAlignment="1">
      <alignment horizontal="center" vertical="center"/>
    </xf>
    <xf numFmtId="2" fontId="8" fillId="10" borderId="1" xfId="0" applyNumberFormat="1" applyFont="1" applyFill="1" applyBorder="1" applyAlignment="1">
      <alignment horizontal="center" vertical="center"/>
    </xf>
    <xf numFmtId="2" fontId="8" fillId="10" borderId="3" xfId="0" applyNumberFormat="1" applyFont="1" applyFill="1" applyBorder="1" applyAlignment="1">
      <alignment horizontal="center" vertical="center"/>
    </xf>
    <xf numFmtId="2" fontId="8" fillId="10" borderId="6" xfId="0" applyNumberFormat="1" applyFont="1" applyFill="1" applyBorder="1" applyAlignment="1">
      <alignment horizontal="center" vertical="center"/>
    </xf>
    <xf numFmtId="2" fontId="34" fillId="4" borderId="1" xfId="0" applyNumberFormat="1" applyFont="1" applyFill="1" applyBorder="1" applyAlignment="1">
      <alignment horizontal="center" vertical="center"/>
    </xf>
    <xf numFmtId="2" fontId="34" fillId="4" borderId="3" xfId="0" applyNumberFormat="1" applyFont="1" applyFill="1" applyBorder="1" applyAlignment="1">
      <alignment horizontal="center" vertical="center"/>
    </xf>
    <xf numFmtId="2" fontId="34" fillId="4" borderId="6" xfId="0" applyNumberFormat="1" applyFont="1" applyFill="1" applyBorder="1" applyAlignment="1">
      <alignment horizontal="center" vertical="center"/>
    </xf>
    <xf numFmtId="2" fontId="34" fillId="4" borderId="8" xfId="0" applyNumberFormat="1" applyFont="1" applyFill="1" applyBorder="1" applyAlignment="1">
      <alignment horizontal="center" vertical="center"/>
    </xf>
    <xf numFmtId="2" fontId="34" fillId="2" borderId="13" xfId="0" applyNumberFormat="1" applyFont="1" applyFill="1" applyBorder="1" applyAlignment="1">
      <alignment horizontal="center" vertical="center"/>
    </xf>
    <xf numFmtId="2" fontId="34" fillId="2" borderId="14" xfId="0" applyNumberFormat="1" applyFont="1" applyFill="1" applyBorder="1" applyAlignment="1">
      <alignment horizontal="center" vertical="center"/>
    </xf>
    <xf numFmtId="2" fontId="34" fillId="2" borderId="15" xfId="0" applyNumberFormat="1" applyFont="1" applyFill="1" applyBorder="1" applyAlignment="1">
      <alignment horizontal="center" vertical="center"/>
    </xf>
    <xf numFmtId="2" fontId="34" fillId="2" borderId="8" xfId="0" applyNumberFormat="1" applyFont="1" applyFill="1" applyBorder="1" applyAlignment="1">
      <alignment horizontal="center" vertical="center"/>
    </xf>
    <xf numFmtId="2" fontId="34" fillId="5" borderId="1" xfId="0" applyNumberFormat="1" applyFont="1" applyFill="1" applyBorder="1" applyAlignment="1">
      <alignment horizontal="center" vertical="center"/>
    </xf>
    <xf numFmtId="2" fontId="34" fillId="5" borderId="3" xfId="0" applyNumberFormat="1" applyFont="1" applyFill="1" applyBorder="1" applyAlignment="1">
      <alignment horizontal="center" vertical="center"/>
    </xf>
    <xf numFmtId="2" fontId="34" fillId="5" borderId="6" xfId="0" applyNumberFormat="1" applyFont="1" applyFill="1" applyBorder="1" applyAlignment="1">
      <alignment horizontal="center" vertical="center"/>
    </xf>
    <xf numFmtId="2" fontId="34" fillId="5" borderId="8" xfId="0" applyNumberFormat="1" applyFont="1" applyFill="1" applyBorder="1" applyAlignment="1">
      <alignment horizontal="center" vertical="center"/>
    </xf>
    <xf numFmtId="2" fontId="34" fillId="2" borderId="1" xfId="0" applyNumberFormat="1" applyFont="1" applyFill="1" applyBorder="1" applyAlignment="1">
      <alignment horizontal="center" vertical="center"/>
    </xf>
    <xf numFmtId="2" fontId="34" fillId="2" borderId="3" xfId="0" applyNumberFormat="1" applyFont="1" applyFill="1" applyBorder="1" applyAlignment="1">
      <alignment horizontal="center" vertical="center"/>
    </xf>
    <xf numFmtId="2" fontId="34" fillId="2" borderId="6" xfId="0" applyNumberFormat="1" applyFont="1" applyFill="1" applyBorder="1" applyAlignment="1">
      <alignment horizontal="center" vertical="center"/>
    </xf>
    <xf numFmtId="2" fontId="34" fillId="6" borderId="1" xfId="0" applyNumberFormat="1" applyFont="1" applyFill="1" applyBorder="1" applyAlignment="1">
      <alignment horizontal="center" vertical="center"/>
    </xf>
    <xf numFmtId="2" fontId="34" fillId="6" borderId="3" xfId="0" applyNumberFormat="1" applyFont="1" applyFill="1" applyBorder="1" applyAlignment="1">
      <alignment horizontal="center" vertical="center"/>
    </xf>
    <xf numFmtId="2" fontId="34" fillId="6" borderId="6" xfId="0" applyNumberFormat="1" applyFont="1" applyFill="1" applyBorder="1" applyAlignment="1">
      <alignment horizontal="center" vertical="center"/>
    </xf>
    <xf numFmtId="2" fontId="34" fillId="6" borderId="8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4" fontId="33" fillId="2" borderId="18" xfId="0" applyNumberFormat="1" applyFont="1" applyFill="1" applyBorder="1" applyAlignment="1">
      <alignment horizontal="center" vertical="center"/>
    </xf>
    <xf numFmtId="4" fontId="33" fillId="2" borderId="12" xfId="0" applyNumberFormat="1" applyFont="1" applyFill="1" applyBorder="1" applyAlignment="1">
      <alignment horizontal="center" vertical="center"/>
    </xf>
    <xf numFmtId="0" fontId="50" fillId="6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 textRotation="90" wrapText="1"/>
    </xf>
    <xf numFmtId="0" fontId="44" fillId="0" borderId="0" xfId="0" applyFont="1" applyFill="1" applyAlignment="1">
      <alignment horizontal="center"/>
    </xf>
    <xf numFmtId="4" fontId="33" fillId="2" borderId="1" xfId="0" applyNumberFormat="1" applyFont="1" applyFill="1" applyBorder="1" applyAlignment="1">
      <alignment horizontal="center" vertical="center"/>
    </xf>
    <xf numFmtId="4" fontId="33" fillId="2" borderId="3" xfId="0" applyNumberFormat="1" applyFont="1" applyFill="1" applyBorder="1" applyAlignment="1">
      <alignment horizontal="center" vertical="center"/>
    </xf>
    <xf numFmtId="4" fontId="33" fillId="2" borderId="6" xfId="0" applyNumberFormat="1" applyFont="1" applyFill="1" applyBorder="1" applyAlignment="1">
      <alignment horizontal="center" vertical="center"/>
    </xf>
    <xf numFmtId="4" fontId="33" fillId="2" borderId="8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 textRotation="90" wrapText="1"/>
    </xf>
    <xf numFmtId="2" fontId="8" fillId="5" borderId="1" xfId="0" applyNumberFormat="1" applyFont="1" applyFill="1" applyBorder="1" applyAlignment="1">
      <alignment horizontal="center" vertical="center"/>
    </xf>
    <xf numFmtId="2" fontId="8" fillId="5" borderId="3" xfId="0" applyNumberFormat="1" applyFont="1" applyFill="1" applyBorder="1" applyAlignment="1">
      <alignment horizontal="center" vertical="center"/>
    </xf>
    <xf numFmtId="2" fontId="8" fillId="5" borderId="6" xfId="0" applyNumberFormat="1" applyFont="1" applyFill="1" applyBorder="1" applyAlignment="1">
      <alignment horizontal="center" vertical="center"/>
    </xf>
    <xf numFmtId="4" fontId="33" fillId="0" borderId="5" xfId="0" applyNumberFormat="1" applyFont="1" applyFill="1" applyBorder="1" applyAlignment="1">
      <alignment horizontal="right" vertical="center" textRotation="90"/>
    </xf>
    <xf numFmtId="2" fontId="8" fillId="6" borderId="13" xfId="0" applyNumberFormat="1" applyFont="1" applyFill="1" applyBorder="1" applyAlignment="1">
      <alignment horizontal="center" vertical="center"/>
    </xf>
    <xf numFmtId="2" fontId="8" fillId="6" borderId="14" xfId="0" applyNumberFormat="1" applyFont="1" applyFill="1" applyBorder="1" applyAlignment="1">
      <alignment horizontal="center" vertical="center"/>
    </xf>
    <xf numFmtId="2" fontId="8" fillId="6" borderId="15" xfId="0" applyNumberFormat="1" applyFont="1" applyFill="1" applyBorder="1" applyAlignment="1">
      <alignment horizontal="center" vertical="center"/>
    </xf>
    <xf numFmtId="2" fontId="8" fillId="12" borderId="1" xfId="0" applyNumberFormat="1" applyFont="1" applyFill="1" applyBorder="1" applyAlignment="1">
      <alignment horizontal="center" vertical="center"/>
    </xf>
    <xf numFmtId="2" fontId="8" fillId="12" borderId="3" xfId="0" applyNumberFormat="1" applyFont="1" applyFill="1" applyBorder="1" applyAlignment="1">
      <alignment horizontal="center" vertical="center"/>
    </xf>
    <xf numFmtId="2" fontId="8" fillId="12" borderId="6" xfId="0" applyNumberFormat="1" applyFont="1" applyFill="1" applyBorder="1" applyAlignment="1">
      <alignment horizontal="center" vertical="center"/>
    </xf>
    <xf numFmtId="2" fontId="8" fillId="12" borderId="8" xfId="0" applyNumberFormat="1" applyFont="1" applyFill="1" applyBorder="1" applyAlignment="1">
      <alignment horizontal="center" vertical="center"/>
    </xf>
    <xf numFmtId="4" fontId="31" fillId="0" borderId="4" xfId="0" applyNumberFormat="1" applyFont="1" applyFill="1" applyBorder="1" applyAlignment="1">
      <alignment horizontal="center"/>
    </xf>
    <xf numFmtId="2" fontId="34" fillId="7" borderId="13" xfId="0" applyNumberFormat="1" applyFont="1" applyFill="1" applyBorder="1" applyAlignment="1">
      <alignment horizontal="center" vertical="center"/>
    </xf>
    <xf numFmtId="2" fontId="34" fillId="7" borderId="14" xfId="0" applyNumberFormat="1" applyFont="1" applyFill="1" applyBorder="1" applyAlignment="1">
      <alignment horizontal="center" vertical="center"/>
    </xf>
    <xf numFmtId="2" fontId="34" fillId="7" borderId="15" xfId="0" applyNumberFormat="1" applyFont="1" applyFill="1" applyBorder="1" applyAlignment="1">
      <alignment horizontal="center" vertical="center"/>
    </xf>
    <xf numFmtId="2" fontId="34" fillId="7" borderId="8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/>
    </xf>
  </cellXfs>
  <cellStyles count="16">
    <cellStyle name="Comma 2" xfId="1" xr:uid="{00000000-0005-0000-0000-000000000000}"/>
    <cellStyle name="Normal" xfId="0" builtinId="0"/>
    <cellStyle name="Normal 10" xfId="2" xr:uid="{00000000-0005-0000-0000-000002000000}"/>
    <cellStyle name="Normal 2" xfId="3" xr:uid="{00000000-0005-0000-0000-000003000000}"/>
    <cellStyle name="Normal 2 2" xfId="4" xr:uid="{00000000-0005-0000-0000-000004000000}"/>
    <cellStyle name="Normal 2 3" xfId="5" xr:uid="{00000000-0005-0000-0000-000005000000}"/>
    <cellStyle name="Normal 3" xfId="6" xr:uid="{00000000-0005-0000-0000-000006000000}"/>
    <cellStyle name="Normal 3 2" xfId="7" xr:uid="{00000000-0005-0000-0000-000007000000}"/>
    <cellStyle name="Normal 4" xfId="8" xr:uid="{00000000-0005-0000-0000-000008000000}"/>
    <cellStyle name="Normal 4 2" xfId="9" xr:uid="{00000000-0005-0000-0000-000009000000}"/>
    <cellStyle name="Normal 5" xfId="10" xr:uid="{00000000-0005-0000-0000-00000A000000}"/>
    <cellStyle name="Normal 6" xfId="11" xr:uid="{00000000-0005-0000-0000-00000B000000}"/>
    <cellStyle name="Normal 7" xfId="12" xr:uid="{00000000-0005-0000-0000-00000C000000}"/>
    <cellStyle name="Normal 8" xfId="13" xr:uid="{00000000-0005-0000-0000-00000D000000}"/>
    <cellStyle name="Normal 9" xfId="14" xr:uid="{00000000-0005-0000-0000-00000E000000}"/>
    <cellStyle name="Percent 2" xfId="15" xr:uid="{00000000-0005-0000-0000-00000F000000}"/>
  </cellStyles>
  <dxfs count="0"/>
  <tableStyles count="0" defaultTableStyle="TableStyleMedium2" defaultPivotStyle="PivotStyleMedium9"/>
  <colors>
    <mruColors>
      <color rgb="FFCC3399"/>
      <color rgb="FF9900CC"/>
      <color rgb="FF800080"/>
      <color rgb="FFCC00CC"/>
      <color rgb="FFFF00FF"/>
      <color rgb="FFFCF2E8"/>
      <color rgb="FFFFFFFF"/>
      <color rgb="FFEDEBE9"/>
      <color rgb="FFFF6600"/>
      <color rgb="FFD317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raynoal/Desktop/thought%20directioner/3%20%20%20%2062G63%20(IL%2038)/62G63%20CALCULATIONS/62G63-ClassB-Patch_material_quantiti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araynoal/Desktop/thought%20driver/60V96,97/60V96,97%20CALCULATIONS/60v97%20CALCULATIONS/60T24%20%20TRENCH%20BACKFILL-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&lt;Location&gt;"/>
      <sheetName val="dropdowns"/>
    </sheetNames>
    <sheetDataSet>
      <sheetData sheetId="0"/>
      <sheetData sheetId="1">
        <row r="4">
          <cell r="A4" t="str">
            <v>(YES/NO)</v>
          </cell>
          <cell r="D4" t="str">
            <v>(Jointed/CRC)</v>
          </cell>
        </row>
        <row r="5">
          <cell r="A5" t="str">
            <v>YES</v>
          </cell>
          <cell r="D5" t="str">
            <v>JOINTED</v>
          </cell>
        </row>
        <row r="6">
          <cell r="A6" t="str">
            <v>NO</v>
          </cell>
          <cell r="D6" t="str">
            <v>CRC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F - Circular"/>
      <sheetName val="TBF - Elliptical"/>
      <sheetName val="IDOT Table - Circular"/>
      <sheetName val="IDOT Table - Elliptical"/>
      <sheetName val="Column Index Number"/>
      <sheetName val="Info - Circular "/>
      <sheetName val="Info - Elliptical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>
            <v>8</v>
          </cell>
        </row>
        <row r="3">
          <cell r="A3">
            <v>10</v>
          </cell>
        </row>
        <row r="4">
          <cell r="A4">
            <v>12</v>
          </cell>
        </row>
        <row r="5">
          <cell r="A5">
            <v>15</v>
          </cell>
        </row>
        <row r="6">
          <cell r="A6">
            <v>18</v>
          </cell>
        </row>
        <row r="7">
          <cell r="A7">
            <v>21</v>
          </cell>
        </row>
        <row r="8">
          <cell r="A8">
            <v>24</v>
          </cell>
        </row>
        <row r="9">
          <cell r="A9">
            <v>27</v>
          </cell>
        </row>
        <row r="10">
          <cell r="A10">
            <v>30</v>
          </cell>
        </row>
        <row r="11">
          <cell r="A11">
            <v>33</v>
          </cell>
        </row>
        <row r="12">
          <cell r="A12">
            <v>36</v>
          </cell>
        </row>
        <row r="13">
          <cell r="A13">
            <v>42</v>
          </cell>
        </row>
        <row r="14">
          <cell r="A14">
            <v>48</v>
          </cell>
        </row>
        <row r="15">
          <cell r="A15">
            <v>54</v>
          </cell>
        </row>
        <row r="16">
          <cell r="A16">
            <v>60</v>
          </cell>
        </row>
        <row r="17">
          <cell r="A17">
            <v>66</v>
          </cell>
        </row>
        <row r="18">
          <cell r="A18">
            <v>72</v>
          </cell>
        </row>
        <row r="19">
          <cell r="A19">
            <v>78</v>
          </cell>
        </row>
        <row r="20">
          <cell r="A20">
            <v>84</v>
          </cell>
        </row>
        <row r="21">
          <cell r="A21">
            <v>90</v>
          </cell>
        </row>
        <row r="22">
          <cell r="A22">
            <v>96</v>
          </cell>
        </row>
        <row r="23">
          <cell r="A23">
            <v>102</v>
          </cell>
        </row>
        <row r="24">
          <cell r="A24">
            <v>108</v>
          </cell>
        </row>
        <row r="25">
          <cell r="A25" t="str">
            <v>14x23</v>
          </cell>
        </row>
        <row r="26">
          <cell r="A26" t="str">
            <v>19x30</v>
          </cell>
        </row>
        <row r="27">
          <cell r="A27" t="str">
            <v>22x34</v>
          </cell>
        </row>
        <row r="28">
          <cell r="A28" t="str">
            <v>24x38</v>
          </cell>
        </row>
        <row r="29">
          <cell r="A29" t="str">
            <v>27x42</v>
          </cell>
        </row>
        <row r="30">
          <cell r="A30" t="str">
            <v>29x45</v>
          </cell>
        </row>
        <row r="31">
          <cell r="A31" t="str">
            <v>32x49</v>
          </cell>
        </row>
        <row r="32">
          <cell r="A32" t="str">
            <v>34x53</v>
          </cell>
        </row>
        <row r="33">
          <cell r="A33" t="str">
            <v>38x60</v>
          </cell>
        </row>
        <row r="34">
          <cell r="A34" t="str">
            <v>43x68</v>
          </cell>
        </row>
        <row r="35">
          <cell r="A35" t="str">
            <v>48x76</v>
          </cell>
        </row>
        <row r="36">
          <cell r="A36" t="str">
            <v>53x83</v>
          </cell>
        </row>
        <row r="37">
          <cell r="A37" t="str">
            <v>58x91</v>
          </cell>
        </row>
        <row r="38">
          <cell r="A38" t="str">
            <v>63x98</v>
          </cell>
        </row>
        <row r="39">
          <cell r="A39" t="str">
            <v>68x106</v>
          </cell>
        </row>
        <row r="40">
          <cell r="A40" t="str">
            <v>72x113</v>
          </cell>
        </row>
        <row r="41">
          <cell r="A41" t="str">
            <v>77x121</v>
          </cell>
        </row>
        <row r="42">
          <cell r="A42" t="str">
            <v>82x128</v>
          </cell>
        </row>
        <row r="43">
          <cell r="A43" t="str">
            <v>87x136</v>
          </cell>
        </row>
        <row r="44">
          <cell r="A44" t="str">
            <v>92x143</v>
          </cell>
        </row>
        <row r="45">
          <cell r="A45" t="str">
            <v>97x151</v>
          </cell>
        </row>
        <row r="46">
          <cell r="A46" t="str">
            <v>106x166</v>
          </cell>
        </row>
        <row r="47">
          <cell r="A47" t="str">
            <v>116x180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2:AJ47"/>
  <sheetViews>
    <sheetView topLeftCell="A4" zoomScale="90" zoomScaleNormal="90" workbookViewId="0">
      <selection activeCell="E33" sqref="E33"/>
    </sheetView>
  </sheetViews>
  <sheetFormatPr defaultColWidth="8.81640625" defaultRowHeight="14.5" x14ac:dyDescent="0.35"/>
  <cols>
    <col min="1" max="3" width="3.1796875" style="6" customWidth="1"/>
    <col min="4" max="4" width="4.7265625" style="6" bestFit="1" customWidth="1"/>
    <col min="5" max="5" width="4.453125" style="6" customWidth="1"/>
    <col min="6" max="6" width="5.26953125" style="6" bestFit="1" customWidth="1"/>
    <col min="7" max="7" width="2.7265625" style="6" customWidth="1"/>
    <col min="8" max="8" width="9.453125" style="7" bestFit="1" customWidth="1"/>
    <col min="9" max="9" width="2.26953125" style="7" customWidth="1"/>
    <col min="10" max="10" width="4.54296875" style="6" customWidth="1"/>
    <col min="11" max="11" width="5.26953125" style="6" customWidth="1"/>
    <col min="12" max="12" width="4" style="6" customWidth="1"/>
    <col min="13" max="13" width="2.26953125" style="6" customWidth="1"/>
    <col min="14" max="14" width="8.7265625" style="5" customWidth="1"/>
    <col min="15" max="15" width="3" style="3" customWidth="1"/>
    <col min="16" max="16" width="4.7265625" style="3" customWidth="1"/>
    <col min="17" max="17" width="4.7265625" style="3" bestFit="1" customWidth="1"/>
    <col min="18" max="18" width="3.26953125" style="3" customWidth="1"/>
    <col min="19" max="19" width="2.7265625" style="3" customWidth="1"/>
    <col min="20" max="20" width="6.81640625" style="3" customWidth="1"/>
    <col min="21" max="21" width="2.7265625" style="3" customWidth="1"/>
    <col min="22" max="22" width="2.26953125" style="3" customWidth="1"/>
    <col min="23" max="24" width="4.7265625" style="6" customWidth="1"/>
    <col min="25" max="25" width="1.7265625" style="6" customWidth="1"/>
    <col min="26" max="26" width="6.7265625" style="6" bestFit="1" customWidth="1"/>
    <col min="27" max="27" width="1.7265625" style="6" customWidth="1"/>
    <col min="28" max="28" width="4" style="6" customWidth="1"/>
    <col min="29" max="29" width="5.26953125" style="6" customWidth="1"/>
    <col min="30" max="30" width="2.26953125" style="6" customWidth="1"/>
    <col min="31" max="31" width="4.26953125" style="6" customWidth="1"/>
    <col min="32" max="32" width="6" style="6" customWidth="1"/>
    <col min="33" max="33" width="4.7265625" style="6" customWidth="1"/>
    <col min="34" max="34" width="11.26953125" style="6" customWidth="1"/>
    <col min="35" max="35" width="5.453125" style="6" customWidth="1"/>
    <col min="36" max="36" width="4.26953125" style="6" customWidth="1"/>
    <col min="37" max="16384" width="8.81640625" style="6"/>
  </cols>
  <sheetData>
    <row r="2" spans="4:36" ht="12" customHeight="1" x14ac:dyDescent="0.35">
      <c r="R2" s="8"/>
    </row>
    <row r="3" spans="4:36" ht="12" customHeight="1" x14ac:dyDescent="0.35">
      <c r="R3" s="8"/>
    </row>
    <row r="4" spans="4:36" ht="12" customHeight="1" x14ac:dyDescent="0.35">
      <c r="R4" s="8"/>
    </row>
    <row r="5" spans="4:36" ht="12" customHeight="1" x14ac:dyDescent="0.35">
      <c r="R5" s="8"/>
    </row>
    <row r="6" spans="4:36" ht="12" customHeight="1" x14ac:dyDescent="0.35">
      <c r="R6" s="8"/>
    </row>
    <row r="7" spans="4:36" ht="10.9" customHeight="1" thickBot="1" x14ac:dyDescent="0.4">
      <c r="D7" s="366"/>
      <c r="E7" s="366"/>
      <c r="F7" s="366"/>
      <c r="G7" s="366"/>
      <c r="H7" s="380"/>
      <c r="I7" s="380"/>
      <c r="J7" s="366"/>
      <c r="K7" s="169"/>
      <c r="L7" s="169"/>
      <c r="M7" s="162"/>
      <c r="N7" s="163"/>
      <c r="O7" s="164"/>
      <c r="P7" s="169"/>
      <c r="Q7" s="169"/>
      <c r="R7" s="8"/>
      <c r="S7" s="368"/>
      <c r="T7" s="368"/>
      <c r="U7" s="368"/>
      <c r="V7" s="368"/>
      <c r="W7" s="366"/>
      <c r="X7" s="366"/>
      <c r="Y7" s="366"/>
      <c r="Z7" s="366"/>
      <c r="AA7" s="366"/>
      <c r="AB7" s="366"/>
      <c r="AC7" s="366"/>
      <c r="AD7" s="366"/>
      <c r="AE7" s="366"/>
      <c r="AF7" s="366"/>
      <c r="AG7" s="366"/>
      <c r="AH7" s="366"/>
      <c r="AI7" s="366"/>
      <c r="AJ7" s="366"/>
    </row>
    <row r="8" spans="4:36" ht="18" customHeight="1" thickTop="1" thickBot="1" x14ac:dyDescent="0.5">
      <c r="D8" s="366"/>
      <c r="E8" s="366"/>
      <c r="F8" s="366"/>
      <c r="G8" s="366"/>
      <c r="H8" s="380"/>
      <c r="I8" s="380"/>
      <c r="J8" s="366"/>
      <c r="K8" s="559">
        <v>709.1</v>
      </c>
      <c r="L8" s="560"/>
      <c r="M8" s="67"/>
      <c r="N8" s="178">
        <f>(K8-P8)/N9</f>
        <v>0</v>
      </c>
      <c r="O8" s="68"/>
      <c r="P8" s="559">
        <v>709.1</v>
      </c>
      <c r="Q8" s="560"/>
      <c r="R8" s="8"/>
      <c r="S8" s="368"/>
      <c r="T8" s="368"/>
      <c r="U8" s="368"/>
      <c r="V8" s="368"/>
      <c r="W8" s="366"/>
      <c r="X8" s="366"/>
      <c r="Y8" s="366"/>
      <c r="Z8" s="366"/>
      <c r="AA8" s="366"/>
      <c r="AB8" s="366"/>
      <c r="AC8" s="366"/>
      <c r="AD8" s="366"/>
      <c r="AE8" s="366"/>
      <c r="AF8" s="366"/>
      <c r="AG8" s="366"/>
      <c r="AH8" s="366"/>
      <c r="AI8" s="366"/>
      <c r="AJ8" s="366"/>
    </row>
    <row r="9" spans="4:36" ht="17.5" customHeight="1" thickBot="1" x14ac:dyDescent="0.4">
      <c r="D9" s="366"/>
      <c r="E9" s="366"/>
      <c r="F9" s="366"/>
      <c r="G9" s="366"/>
      <c r="H9" s="380"/>
      <c r="I9" s="380"/>
      <c r="J9" s="366"/>
      <c r="K9" s="561"/>
      <c r="L9" s="562"/>
      <c r="M9" s="11"/>
      <c r="N9" s="177">
        <v>5</v>
      </c>
      <c r="O9" s="12"/>
      <c r="P9" s="561"/>
      <c r="Q9" s="562"/>
      <c r="R9" s="8"/>
      <c r="S9" s="368"/>
      <c r="T9" s="368"/>
      <c r="U9" s="368"/>
      <c r="V9" s="368"/>
      <c r="W9" s="366"/>
      <c r="X9" s="366"/>
      <c r="Y9" s="366"/>
      <c r="Z9" s="366"/>
      <c r="AA9" s="366"/>
      <c r="AB9" s="366"/>
      <c r="AC9" s="366"/>
      <c r="AD9" s="366"/>
      <c r="AE9" s="366"/>
      <c r="AF9" s="366"/>
      <c r="AG9" s="366"/>
      <c r="AH9" s="366"/>
      <c r="AI9" s="366"/>
      <c r="AJ9" s="366"/>
    </row>
    <row r="10" spans="4:36" ht="10.5" customHeight="1" x14ac:dyDescent="0.35">
      <c r="D10" s="366"/>
      <c r="E10" s="366"/>
      <c r="F10" s="366"/>
      <c r="G10" s="366"/>
      <c r="H10" s="380"/>
      <c r="I10" s="380"/>
      <c r="J10" s="366"/>
      <c r="K10" s="94"/>
      <c r="L10" s="83"/>
      <c r="M10" s="355"/>
      <c r="N10" s="355"/>
      <c r="O10" s="355"/>
      <c r="P10" s="13"/>
      <c r="Q10" s="14"/>
      <c r="R10" s="8"/>
      <c r="S10" s="368"/>
      <c r="T10" s="368"/>
      <c r="U10" s="368"/>
      <c r="V10" s="368"/>
      <c r="W10" s="366"/>
      <c r="X10" s="366"/>
      <c r="Y10" s="366"/>
      <c r="Z10" s="366"/>
      <c r="AA10" s="366"/>
      <c r="AB10" s="366"/>
      <c r="AC10" s="366"/>
      <c r="AD10" s="366"/>
      <c r="AE10" s="366"/>
      <c r="AF10" s="366"/>
      <c r="AG10" s="366"/>
      <c r="AH10" s="366"/>
      <c r="AI10" s="366"/>
      <c r="AJ10" s="366"/>
    </row>
    <row r="11" spans="4:36" ht="49.15" customHeight="1" x14ac:dyDescent="0.35">
      <c r="D11" s="366"/>
      <c r="E11" s="366"/>
      <c r="F11" s="366"/>
      <c r="G11" s="366"/>
      <c r="H11" s="380"/>
      <c r="I11" s="380"/>
      <c r="J11" s="366"/>
      <c r="K11" s="13">
        <f>(K14-K8)/L11</f>
        <v>3.7999999999999548E-2</v>
      </c>
      <c r="L11" s="14">
        <v>10</v>
      </c>
      <c r="M11" s="355"/>
      <c r="N11" s="355" t="s">
        <v>1</v>
      </c>
      <c r="O11" s="355"/>
      <c r="P11" s="13">
        <f>(P14-P8)/Q11</f>
        <v>3.5000000000002272E-2</v>
      </c>
      <c r="Q11" s="14">
        <v>10</v>
      </c>
      <c r="R11" s="8"/>
      <c r="S11" s="368"/>
      <c r="T11" s="368"/>
      <c r="U11" s="368"/>
      <c r="V11" s="368"/>
      <c r="W11" s="366"/>
      <c r="X11" s="366"/>
      <c r="Y11" s="366"/>
      <c r="Z11" s="366"/>
      <c r="AA11" s="366"/>
      <c r="AB11" s="366"/>
      <c r="AC11" s="366"/>
      <c r="AD11" s="366"/>
      <c r="AE11" s="366"/>
      <c r="AF11" s="366"/>
      <c r="AG11" s="366"/>
      <c r="AH11" s="366"/>
      <c r="AI11" s="366"/>
      <c r="AJ11" s="366"/>
    </row>
    <row r="12" spans="4:36" ht="10.9" customHeight="1" x14ac:dyDescent="0.35">
      <c r="D12" s="366"/>
      <c r="E12" s="366"/>
      <c r="F12" s="366"/>
      <c r="G12" s="366"/>
      <c r="H12" s="380"/>
      <c r="I12" s="380"/>
      <c r="J12" s="366"/>
      <c r="K12" s="94"/>
      <c r="L12" s="83"/>
      <c r="M12" s="355"/>
      <c r="N12" s="355"/>
      <c r="O12" s="355"/>
      <c r="P12" s="13"/>
      <c r="Q12" s="14"/>
      <c r="R12" s="8"/>
      <c r="S12" s="368"/>
      <c r="T12" s="368"/>
      <c r="U12" s="368"/>
      <c r="V12" s="368"/>
      <c r="W12" s="366"/>
      <c r="X12" s="366"/>
      <c r="Y12" s="366"/>
      <c r="Z12" s="366"/>
      <c r="AA12" s="366"/>
      <c r="AB12" s="366"/>
      <c r="AC12" s="366"/>
      <c r="AD12" s="366"/>
      <c r="AE12" s="366"/>
      <c r="AF12" s="366"/>
      <c r="AG12" s="366"/>
      <c r="AH12" s="366"/>
      <c r="AI12" s="366"/>
      <c r="AJ12" s="366"/>
    </row>
    <row r="13" spans="4:36" ht="16.899999999999999" customHeight="1" thickBot="1" x14ac:dyDescent="0.5">
      <c r="D13" s="366"/>
      <c r="E13" s="366"/>
      <c r="F13" s="366"/>
      <c r="G13" s="366"/>
      <c r="H13" s="380"/>
      <c r="I13" s="380"/>
      <c r="J13" s="366"/>
      <c r="K13" s="376"/>
      <c r="L13" s="376"/>
      <c r="M13" s="366"/>
      <c r="N13" s="370"/>
      <c r="O13" s="368"/>
      <c r="P13" s="385"/>
      <c r="Q13" s="385"/>
      <c r="R13" s="8"/>
      <c r="S13" s="368"/>
      <c r="T13" s="368"/>
      <c r="U13" s="368"/>
      <c r="V13" s="368"/>
      <c r="W13" s="366"/>
      <c r="X13" s="366"/>
      <c r="Y13" s="366"/>
      <c r="Z13" s="366"/>
      <c r="AA13" s="366"/>
      <c r="AB13" s="366"/>
      <c r="AC13" s="366"/>
      <c r="AD13" s="366"/>
      <c r="AE13" s="366"/>
      <c r="AF13" s="366"/>
      <c r="AG13" s="366"/>
      <c r="AH13" s="367" t="s">
        <v>4</v>
      </c>
      <c r="AI13" s="366"/>
      <c r="AJ13" s="366"/>
    </row>
    <row r="14" spans="4:36" ht="16.899999999999999" customHeight="1" thickTop="1" thickBot="1" x14ac:dyDescent="0.4">
      <c r="D14" s="381"/>
      <c r="E14" s="559">
        <v>709.74</v>
      </c>
      <c r="F14" s="560"/>
      <c r="G14" s="84"/>
      <c r="H14" s="176">
        <f>(E14-K14)/H15</f>
        <v>5.199999999999818E-2</v>
      </c>
      <c r="I14" s="78"/>
      <c r="J14" s="376"/>
      <c r="K14" s="555">
        <v>709.48</v>
      </c>
      <c r="L14" s="556"/>
      <c r="M14" s="86"/>
      <c r="N14" s="179">
        <f>(K14-P14)/N15</f>
        <v>5.9999999999945427E-3</v>
      </c>
      <c r="O14" s="90"/>
      <c r="P14" s="555">
        <v>709.45</v>
      </c>
      <c r="Q14" s="556"/>
      <c r="R14" s="378"/>
      <c r="S14" s="84"/>
      <c r="T14" s="176">
        <f>(P14-W14)/T15</f>
        <v>3.3791666666687092E-2</v>
      </c>
      <c r="U14" s="79"/>
      <c r="V14" s="101"/>
      <c r="W14" s="545">
        <f>AE14+Z14*Z15</f>
        <v>709.17966666666655</v>
      </c>
      <c r="X14" s="546"/>
      <c r="Y14" s="86"/>
      <c r="Z14" s="174">
        <v>0.01</v>
      </c>
      <c r="AA14" s="90"/>
      <c r="AB14" s="103"/>
      <c r="AC14" s="103"/>
      <c r="AD14" s="104"/>
      <c r="AE14" s="549">
        <f>AH14-4.2/100*AI14+0.5/12</f>
        <v>709.16966666666656</v>
      </c>
      <c r="AF14" s="550"/>
      <c r="AG14" s="376"/>
      <c r="AH14" s="553">
        <v>709.17</v>
      </c>
      <c r="AI14" s="541">
        <v>1</v>
      </c>
      <c r="AJ14" s="368"/>
    </row>
    <row r="15" spans="4:36" ht="16.899999999999999" customHeight="1" thickBot="1" x14ac:dyDescent="0.4">
      <c r="D15" s="381"/>
      <c r="E15" s="561"/>
      <c r="F15" s="562"/>
      <c r="G15" s="85"/>
      <c r="H15" s="177">
        <v>5</v>
      </c>
      <c r="I15" s="80"/>
      <c r="J15" s="376"/>
      <c r="K15" s="557"/>
      <c r="L15" s="558"/>
      <c r="M15" s="88"/>
      <c r="N15" s="180">
        <v>5</v>
      </c>
      <c r="O15" s="91"/>
      <c r="P15" s="557"/>
      <c r="Q15" s="558"/>
      <c r="R15" s="378"/>
      <c r="S15" s="85"/>
      <c r="T15" s="177">
        <v>8</v>
      </c>
      <c r="U15" s="81"/>
      <c r="V15" s="102"/>
      <c r="W15" s="547"/>
      <c r="X15" s="548"/>
      <c r="Y15" s="88"/>
      <c r="Z15" s="175">
        <v>1</v>
      </c>
      <c r="AA15" s="91"/>
      <c r="AB15" s="105"/>
      <c r="AC15" s="105"/>
      <c r="AD15" s="106"/>
      <c r="AE15" s="551"/>
      <c r="AF15" s="552"/>
      <c r="AG15" s="376"/>
      <c r="AH15" s="554"/>
      <c r="AI15" s="542"/>
      <c r="AJ15" s="368"/>
    </row>
    <row r="16" spans="4:36" ht="11.5" customHeight="1" thickBot="1" x14ac:dyDescent="0.4">
      <c r="D16" s="366"/>
      <c r="E16" s="82"/>
      <c r="F16" s="83"/>
      <c r="G16" s="355"/>
      <c r="H16" s="355"/>
      <c r="I16" s="355"/>
      <c r="J16" s="366"/>
      <c r="K16" s="92"/>
      <c r="L16" s="93"/>
      <c r="M16" s="350"/>
      <c r="N16" s="350"/>
      <c r="O16" s="350"/>
      <c r="P16" s="56"/>
      <c r="Q16" s="57"/>
      <c r="R16" s="8"/>
      <c r="S16" s="353"/>
      <c r="T16" s="353"/>
      <c r="U16" s="353"/>
      <c r="V16" s="49"/>
      <c r="W16" s="45"/>
      <c r="X16" s="35"/>
      <c r="Y16" s="345"/>
      <c r="Z16" s="345"/>
      <c r="AA16" s="345"/>
      <c r="AB16" s="36"/>
      <c r="AC16" s="74"/>
      <c r="AD16" s="37"/>
      <c r="AE16" s="77"/>
      <c r="AF16" s="38"/>
      <c r="AG16" s="366"/>
      <c r="AH16" s="377"/>
      <c r="AI16" s="366"/>
      <c r="AJ16" s="366"/>
    </row>
    <row r="17" spans="1:36" ht="37" x14ac:dyDescent="0.35">
      <c r="D17" s="366"/>
      <c r="E17" s="181">
        <f>(E14-E19)/F17</f>
        <v>7.9999999999927247E-3</v>
      </c>
      <c r="F17" s="14">
        <v>5</v>
      </c>
      <c r="G17" s="355"/>
      <c r="H17" s="354" t="s">
        <v>1</v>
      </c>
      <c r="I17" s="355"/>
      <c r="J17" s="366"/>
      <c r="K17" s="56">
        <f>(K14-K19)/L17</f>
        <v>1.9999999999981812E-3</v>
      </c>
      <c r="L17" s="57">
        <v>5</v>
      </c>
      <c r="M17" s="350"/>
      <c r="N17" s="351" t="s">
        <v>3</v>
      </c>
      <c r="O17" s="350"/>
      <c r="P17" s="56">
        <f>(P14-P19)/Q17</f>
        <v>0</v>
      </c>
      <c r="Q17" s="57">
        <v>5</v>
      </c>
      <c r="R17" s="8"/>
      <c r="S17" s="353"/>
      <c r="T17" s="352" t="s">
        <v>0</v>
      </c>
      <c r="U17" s="353"/>
      <c r="V17" s="66"/>
      <c r="W17" s="182">
        <f>(W19-W14)/X17</f>
        <v>-3.9999999999963624E-3</v>
      </c>
      <c r="X17" s="35">
        <v>5</v>
      </c>
      <c r="Y17" s="345"/>
      <c r="Z17" s="351" t="s">
        <v>22</v>
      </c>
      <c r="AA17" s="345"/>
      <c r="AB17" s="109">
        <v>5.2</v>
      </c>
      <c r="AC17" s="134">
        <f>(AE14-AB19)/AB17</f>
        <v>1.9230769230751739E-3</v>
      </c>
      <c r="AD17" s="384"/>
      <c r="AE17" s="366"/>
      <c r="AF17" s="221"/>
      <c r="AG17" s="366"/>
      <c r="AH17" s="366"/>
      <c r="AI17" s="366"/>
      <c r="AJ17" s="366"/>
    </row>
    <row r="18" spans="1:36" ht="12" customHeight="1" thickBot="1" x14ac:dyDescent="0.4">
      <c r="D18" s="366"/>
      <c r="E18" s="82"/>
      <c r="F18" s="83"/>
      <c r="G18" s="355"/>
      <c r="H18" s="355"/>
      <c r="I18" s="355"/>
      <c r="J18" s="366"/>
      <c r="K18" s="92"/>
      <c r="L18" s="93"/>
      <c r="M18" s="350"/>
      <c r="N18" s="350"/>
      <c r="O18" s="350"/>
      <c r="P18" s="56"/>
      <c r="Q18" s="57"/>
      <c r="R18" s="8"/>
      <c r="S18" s="353"/>
      <c r="T18" s="353"/>
      <c r="U18" s="353"/>
      <c r="V18" s="49"/>
      <c r="W18" s="45"/>
      <c r="X18" s="35"/>
      <c r="Y18" s="345"/>
      <c r="Z18" s="345"/>
      <c r="AA18" s="345"/>
      <c r="AB18" s="34"/>
      <c r="AC18" s="35"/>
      <c r="AD18" s="366"/>
      <c r="AE18" s="366"/>
      <c r="AF18" s="366"/>
      <c r="AG18" s="366"/>
      <c r="AH18" s="366"/>
      <c r="AI18" s="366"/>
      <c r="AJ18" s="366"/>
    </row>
    <row r="19" spans="1:36" s="3" customFormat="1" ht="16.899999999999999" customHeight="1" thickTop="1" thickBot="1" x14ac:dyDescent="0.4">
      <c r="A19" s="6"/>
      <c r="B19" s="6"/>
      <c r="C19" s="6"/>
      <c r="D19" s="382"/>
      <c r="E19" s="559">
        <v>709.7</v>
      </c>
      <c r="F19" s="560"/>
      <c r="G19" s="84"/>
      <c r="H19" s="176">
        <f>(E19-K19)/H20</f>
        <v>4.6000000000003635E-2</v>
      </c>
      <c r="I19" s="78"/>
      <c r="J19" s="379"/>
      <c r="K19" s="555">
        <v>709.47</v>
      </c>
      <c r="L19" s="556"/>
      <c r="M19" s="86"/>
      <c r="N19" s="179">
        <f>(K19-P19)/N20</f>
        <v>3.9999999999963624E-3</v>
      </c>
      <c r="O19" s="87"/>
      <c r="P19" s="555">
        <v>709.45</v>
      </c>
      <c r="Q19" s="556"/>
      <c r="R19" s="378"/>
      <c r="S19" s="84"/>
      <c r="T19" s="176">
        <f>(P19-W19)/T20</f>
        <v>3.6291666666684819E-2</v>
      </c>
      <c r="U19" s="79"/>
      <c r="V19" s="101"/>
      <c r="W19" s="545">
        <f>AB19+Z19*Z20</f>
        <v>709.15966666666657</v>
      </c>
      <c r="X19" s="546"/>
      <c r="Y19" s="86"/>
      <c r="Z19" s="174">
        <v>0</v>
      </c>
      <c r="AA19" s="87"/>
      <c r="AB19" s="549">
        <f>AE19-4.2/100*AG19+0.5/12</f>
        <v>709.15966666666657</v>
      </c>
      <c r="AC19" s="550"/>
      <c r="AD19" s="371"/>
      <c r="AE19" s="537">
        <v>709.16</v>
      </c>
      <c r="AF19" s="538"/>
      <c r="AG19" s="541">
        <v>1</v>
      </c>
      <c r="AH19" s="371"/>
      <c r="AI19" s="368"/>
      <c r="AJ19" s="368"/>
    </row>
    <row r="20" spans="1:36" s="3" customFormat="1" ht="16.899999999999999" customHeight="1" thickBot="1" x14ac:dyDescent="0.4">
      <c r="A20" s="6"/>
      <c r="B20" s="6"/>
      <c r="C20" s="6"/>
      <c r="D20" s="382"/>
      <c r="E20" s="561"/>
      <c r="F20" s="562"/>
      <c r="G20" s="85"/>
      <c r="H20" s="177">
        <v>5</v>
      </c>
      <c r="I20" s="80"/>
      <c r="J20" s="379"/>
      <c r="K20" s="557"/>
      <c r="L20" s="558"/>
      <c r="M20" s="88"/>
      <c r="N20" s="180">
        <v>5</v>
      </c>
      <c r="O20" s="89"/>
      <c r="P20" s="557"/>
      <c r="Q20" s="558"/>
      <c r="R20" s="378"/>
      <c r="S20" s="85"/>
      <c r="T20" s="177">
        <v>8</v>
      </c>
      <c r="U20" s="81"/>
      <c r="V20" s="102"/>
      <c r="W20" s="547"/>
      <c r="X20" s="548"/>
      <c r="Y20" s="88"/>
      <c r="Z20" s="175">
        <v>0</v>
      </c>
      <c r="AA20" s="89"/>
      <c r="AB20" s="551"/>
      <c r="AC20" s="552"/>
      <c r="AD20" s="371"/>
      <c r="AE20" s="543"/>
      <c r="AF20" s="544"/>
      <c r="AG20" s="542"/>
      <c r="AH20" s="371"/>
      <c r="AI20" s="368"/>
      <c r="AJ20" s="368"/>
    </row>
    <row r="21" spans="1:36" ht="19.899999999999999" customHeight="1" x14ac:dyDescent="0.45">
      <c r="D21" s="366"/>
      <c r="E21" s="366"/>
      <c r="F21" s="366"/>
      <c r="G21" s="366"/>
      <c r="H21" s="380"/>
      <c r="I21" s="380"/>
      <c r="J21" s="366"/>
      <c r="K21" s="376"/>
      <c r="L21" s="376"/>
      <c r="M21" s="366"/>
      <c r="N21" s="370"/>
      <c r="O21" s="368"/>
      <c r="P21" s="385"/>
      <c r="Q21" s="385"/>
      <c r="R21" s="8"/>
      <c r="S21" s="368"/>
      <c r="T21" s="368"/>
      <c r="U21" s="368"/>
      <c r="V21" s="368"/>
      <c r="W21" s="366"/>
      <c r="X21" s="366"/>
      <c r="Y21" s="366"/>
      <c r="Z21" s="366"/>
      <c r="AA21" s="366"/>
      <c r="AB21" s="366"/>
      <c r="AC21" s="366"/>
      <c r="AD21" s="366"/>
      <c r="AE21" s="535" t="s">
        <v>4</v>
      </c>
      <c r="AF21" s="535"/>
      <c r="AG21" s="366"/>
      <c r="AH21" s="366"/>
      <c r="AI21" s="366"/>
      <c r="AJ21" s="366"/>
    </row>
    <row r="22" spans="1:36" ht="11.5" customHeight="1" x14ac:dyDescent="0.45">
      <c r="D22" s="366"/>
      <c r="E22" s="366"/>
      <c r="F22" s="366"/>
      <c r="G22" s="366"/>
      <c r="H22" s="380"/>
      <c r="I22" s="380"/>
      <c r="J22" s="366"/>
      <c r="K22" s="94"/>
      <c r="L22" s="83"/>
      <c r="M22" s="353"/>
      <c r="N22" s="353"/>
      <c r="O22" s="353"/>
      <c r="P22" s="13"/>
      <c r="Q22" s="14"/>
      <c r="R22" s="8"/>
      <c r="S22" s="383"/>
      <c r="T22" s="383"/>
      <c r="U22" s="383"/>
      <c r="V22" s="383"/>
      <c r="W22" s="366"/>
      <c r="X22" s="366"/>
      <c r="Y22" s="366"/>
      <c r="Z22" s="366"/>
      <c r="AA22" s="366"/>
      <c r="AB22" s="366"/>
      <c r="AC22" s="366"/>
      <c r="AD22" s="366"/>
      <c r="AE22" s="366"/>
      <c r="AF22" s="366"/>
      <c r="AG22" s="366"/>
      <c r="AH22" s="366"/>
      <c r="AI22" s="366"/>
      <c r="AJ22" s="366"/>
    </row>
    <row r="23" spans="1:36" ht="40.15" customHeight="1" x14ac:dyDescent="0.35">
      <c r="D23" s="366"/>
      <c r="E23" s="366"/>
      <c r="F23" s="366"/>
      <c r="G23" s="366"/>
      <c r="H23" s="380"/>
      <c r="I23" s="380"/>
      <c r="J23" s="366"/>
      <c r="K23" s="13">
        <f>(K19-K26)/L23</f>
        <v>4.066666666668084E-2</v>
      </c>
      <c r="L23" s="14">
        <v>8</v>
      </c>
      <c r="M23" s="353"/>
      <c r="N23" s="353" t="s">
        <v>0</v>
      </c>
      <c r="O23" s="353"/>
      <c r="P23" s="13">
        <f>(P19-P26)/Q23</f>
        <v>3.8791666666682545E-2</v>
      </c>
      <c r="Q23" s="14">
        <v>8</v>
      </c>
      <c r="R23" s="8"/>
      <c r="S23" s="368"/>
      <c r="T23" s="368"/>
      <c r="U23" s="368"/>
      <c r="V23" s="368"/>
      <c r="W23" s="366"/>
      <c r="X23" s="366"/>
      <c r="Y23" s="366"/>
      <c r="Z23" s="366"/>
      <c r="AA23" s="366"/>
      <c r="AB23" s="366"/>
      <c r="AC23" s="366"/>
      <c r="AD23" s="366"/>
      <c r="AE23" s="366"/>
      <c r="AF23" s="366"/>
      <c r="AG23" s="366"/>
      <c r="AH23" s="366"/>
      <c r="AI23" s="366"/>
      <c r="AJ23" s="366"/>
    </row>
    <row r="24" spans="1:36" ht="12" customHeight="1" x14ac:dyDescent="0.45">
      <c r="D24" s="366"/>
      <c r="E24" s="366"/>
      <c r="F24" s="366"/>
      <c r="G24" s="366"/>
      <c r="H24" s="380"/>
      <c r="I24" s="380"/>
      <c r="J24" s="366"/>
      <c r="K24" s="94"/>
      <c r="L24" s="83"/>
      <c r="M24" s="353"/>
      <c r="N24" s="353"/>
      <c r="O24" s="353"/>
      <c r="P24" s="13"/>
      <c r="Q24" s="14"/>
      <c r="R24" s="8"/>
      <c r="S24" s="383"/>
      <c r="T24" s="383"/>
      <c r="U24" s="383"/>
      <c r="V24" s="383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366"/>
      <c r="AJ24" s="366"/>
    </row>
    <row r="25" spans="1:36" ht="12" customHeight="1" thickBot="1" x14ac:dyDescent="0.4">
      <c r="D25" s="366"/>
      <c r="E25" s="366"/>
      <c r="F25" s="366"/>
      <c r="G25" s="366"/>
      <c r="H25" s="380"/>
      <c r="I25" s="380"/>
      <c r="J25" s="366"/>
      <c r="K25" s="95"/>
      <c r="L25" s="96"/>
      <c r="M25" s="47"/>
      <c r="N25" s="48"/>
      <c r="O25" s="49"/>
      <c r="P25" s="45"/>
      <c r="Q25" s="46"/>
      <c r="R25" s="8"/>
      <c r="S25" s="368"/>
      <c r="T25" s="368"/>
      <c r="U25" s="368"/>
      <c r="V25" s="368"/>
      <c r="W25" s="366"/>
      <c r="X25" s="366"/>
      <c r="Y25" s="366"/>
      <c r="Z25" s="366"/>
      <c r="AA25" s="366"/>
      <c r="AB25" s="366"/>
      <c r="AC25" s="366"/>
      <c r="AD25" s="366"/>
      <c r="AE25" s="366"/>
      <c r="AF25" s="366"/>
      <c r="AG25" s="366"/>
      <c r="AH25" s="366"/>
      <c r="AI25" s="366"/>
      <c r="AJ25" s="366"/>
    </row>
    <row r="26" spans="1:36" s="3" customFormat="1" ht="15.4" customHeight="1" thickTop="1" thickBot="1" x14ac:dyDescent="0.5">
      <c r="A26" s="6"/>
      <c r="B26" s="6"/>
      <c r="C26" s="6"/>
      <c r="D26" s="368"/>
      <c r="E26" s="368"/>
      <c r="F26" s="368"/>
      <c r="G26" s="368"/>
      <c r="H26" s="380"/>
      <c r="I26" s="380"/>
      <c r="J26" s="366"/>
      <c r="K26" s="545">
        <f>K33+K29*L29</f>
        <v>709.14466666666658</v>
      </c>
      <c r="L26" s="546"/>
      <c r="M26" s="50"/>
      <c r="N26" s="183">
        <f>(K26-P26)/N27</f>
        <v>9.9999999999909059E-4</v>
      </c>
      <c r="O26" s="51"/>
      <c r="P26" s="545">
        <f>P31+P29*Q29</f>
        <v>709.13966666666659</v>
      </c>
      <c r="Q26" s="546"/>
      <c r="R26" s="8"/>
      <c r="S26" s="368"/>
      <c r="T26" s="368"/>
      <c r="U26" s="368"/>
      <c r="V26" s="368"/>
      <c r="W26" s="366"/>
      <c r="X26" s="368"/>
      <c r="Y26" s="368"/>
      <c r="Z26" s="368"/>
      <c r="AA26" s="368"/>
      <c r="AB26" s="368"/>
      <c r="AC26" s="368"/>
      <c r="AD26" s="368"/>
      <c r="AE26" s="368"/>
      <c r="AF26" s="368"/>
      <c r="AG26" s="368"/>
      <c r="AH26" s="368"/>
      <c r="AI26" s="368"/>
      <c r="AJ26" s="368"/>
    </row>
    <row r="27" spans="1:36" s="3" customFormat="1" ht="14.65" customHeight="1" thickBot="1" x14ac:dyDescent="0.4">
      <c r="A27" s="6"/>
      <c r="B27" s="6"/>
      <c r="C27" s="6"/>
      <c r="D27" s="368"/>
      <c r="E27" s="368"/>
      <c r="F27" s="368"/>
      <c r="G27" s="368"/>
      <c r="H27" s="380"/>
      <c r="I27" s="380"/>
      <c r="J27" s="366"/>
      <c r="K27" s="547"/>
      <c r="L27" s="548"/>
      <c r="M27" s="20"/>
      <c r="N27" s="184">
        <v>5</v>
      </c>
      <c r="O27" s="21"/>
      <c r="P27" s="547"/>
      <c r="Q27" s="548"/>
      <c r="R27" s="8"/>
      <c r="S27" s="368"/>
      <c r="T27" s="368"/>
      <c r="U27" s="368"/>
      <c r="V27" s="368"/>
      <c r="W27" s="366"/>
      <c r="X27" s="368"/>
      <c r="Y27" s="368"/>
      <c r="Z27" s="368"/>
      <c r="AA27" s="368"/>
      <c r="AB27" s="368"/>
      <c r="AC27" s="368"/>
      <c r="AD27" s="368"/>
      <c r="AE27" s="368"/>
      <c r="AF27" s="368"/>
      <c r="AG27" s="368"/>
      <c r="AH27" s="368"/>
      <c r="AI27" s="368"/>
      <c r="AJ27" s="368"/>
    </row>
    <row r="28" spans="1:36" s="3" customFormat="1" ht="7.9" customHeight="1" x14ac:dyDescent="0.35">
      <c r="A28" s="6"/>
      <c r="B28" s="6"/>
      <c r="C28" s="6"/>
      <c r="D28" s="368"/>
      <c r="E28" s="368"/>
      <c r="F28" s="368"/>
      <c r="G28" s="368"/>
      <c r="H28" s="380"/>
      <c r="I28" s="380"/>
      <c r="J28" s="366"/>
      <c r="K28" s="97"/>
      <c r="L28" s="98"/>
      <c r="M28" s="359"/>
      <c r="N28" s="359"/>
      <c r="O28" s="359"/>
      <c r="P28" s="22"/>
      <c r="Q28" s="23"/>
      <c r="R28" s="8"/>
      <c r="S28" s="368"/>
      <c r="T28" s="368"/>
      <c r="U28" s="368"/>
      <c r="V28" s="368"/>
      <c r="W28" s="366"/>
      <c r="X28" s="368"/>
      <c r="Y28" s="368"/>
      <c r="Z28" s="368"/>
      <c r="AA28" s="368"/>
      <c r="AB28" s="368"/>
      <c r="AC28" s="368"/>
      <c r="AD28" s="368"/>
      <c r="AE28" s="368"/>
      <c r="AF28" s="368"/>
      <c r="AG28" s="368"/>
      <c r="AH28" s="368"/>
      <c r="AI28" s="368"/>
      <c r="AJ28" s="368"/>
    </row>
    <row r="29" spans="1:36" s="3" customFormat="1" ht="48.4" customHeight="1" x14ac:dyDescent="0.35">
      <c r="A29" s="6"/>
      <c r="B29" s="6"/>
      <c r="C29" s="6"/>
      <c r="D29" s="368"/>
      <c r="E29" s="368"/>
      <c r="F29" s="368"/>
      <c r="G29" s="368"/>
      <c r="H29" s="380"/>
      <c r="I29" s="380"/>
      <c r="J29" s="366"/>
      <c r="K29" s="170">
        <v>5.0000000000000001E-3</v>
      </c>
      <c r="L29" s="171">
        <v>3</v>
      </c>
      <c r="M29" s="359"/>
      <c r="N29" s="358" t="s">
        <v>22</v>
      </c>
      <c r="O29" s="359"/>
      <c r="P29" s="170">
        <v>0</v>
      </c>
      <c r="Q29" s="171">
        <v>0</v>
      </c>
      <c r="R29" s="8"/>
      <c r="S29" s="368"/>
      <c r="T29" s="368"/>
      <c r="U29" s="368"/>
      <c r="V29" s="368"/>
      <c r="W29" s="366"/>
      <c r="X29" s="368"/>
      <c r="Y29" s="368"/>
      <c r="Z29" s="368"/>
      <c r="AA29" s="368"/>
      <c r="AB29" s="368"/>
      <c r="AC29" s="368"/>
      <c r="AD29" s="368"/>
      <c r="AE29" s="368"/>
      <c r="AF29" s="368"/>
      <c r="AG29" s="368"/>
      <c r="AH29" s="368"/>
      <c r="AI29" s="368"/>
      <c r="AJ29" s="368"/>
    </row>
    <row r="30" spans="1:36" s="3" customFormat="1" ht="6.65" customHeight="1" thickBot="1" x14ac:dyDescent="0.4">
      <c r="A30" s="6"/>
      <c r="B30" s="6"/>
      <c r="C30" s="6"/>
      <c r="D30" s="368"/>
      <c r="E30" s="368"/>
      <c r="F30" s="368"/>
      <c r="G30" s="368"/>
      <c r="H30" s="380"/>
      <c r="I30" s="380"/>
      <c r="J30" s="366"/>
      <c r="K30" s="99"/>
      <c r="L30" s="100"/>
      <c r="M30" s="359"/>
      <c r="N30" s="359"/>
      <c r="O30" s="359"/>
      <c r="P30" s="26"/>
      <c r="Q30" s="27"/>
      <c r="R30" s="8"/>
      <c r="S30" s="368"/>
      <c r="T30" s="368"/>
      <c r="U30" s="368"/>
      <c r="V30" s="368"/>
      <c r="W30" s="366"/>
      <c r="X30" s="368"/>
      <c r="Y30" s="368"/>
      <c r="Z30" s="368"/>
      <c r="AA30" s="368"/>
      <c r="AB30" s="368"/>
      <c r="AC30" s="368"/>
      <c r="AD30" s="368"/>
      <c r="AE30" s="368"/>
      <c r="AF30" s="368"/>
      <c r="AG30" s="368"/>
      <c r="AH30" s="368"/>
      <c r="AI30" s="368"/>
      <c r="AJ30" s="368"/>
    </row>
    <row r="31" spans="1:36" s="3" customFormat="1" ht="18.649999999999999" customHeight="1" thickBot="1" x14ac:dyDescent="0.5">
      <c r="A31" s="6"/>
      <c r="B31" s="6"/>
      <c r="C31" s="6"/>
      <c r="D31" s="368"/>
      <c r="E31" s="368"/>
      <c r="F31" s="368"/>
      <c r="G31" s="368"/>
      <c r="H31" s="380"/>
      <c r="I31" s="380"/>
      <c r="J31" s="368"/>
      <c r="K31" s="130"/>
      <c r="L31" s="44"/>
      <c r="M31" s="39"/>
      <c r="N31" s="185">
        <v>5</v>
      </c>
      <c r="O31" s="144"/>
      <c r="P31" s="549">
        <f>P34-4.2/100*P36+0.5/12</f>
        <v>709.13966666666659</v>
      </c>
      <c r="Q31" s="550"/>
      <c r="R31" s="8"/>
      <c r="S31" s="368"/>
      <c r="T31" s="368"/>
      <c r="U31" s="368"/>
      <c r="V31" s="368"/>
      <c r="W31" s="366"/>
      <c r="X31" s="368"/>
      <c r="Y31" s="368"/>
      <c r="Z31" s="368"/>
      <c r="AA31" s="368"/>
      <c r="AB31" s="368"/>
      <c r="AC31" s="368"/>
      <c r="AD31" s="368"/>
      <c r="AE31" s="368"/>
      <c r="AF31" s="368"/>
      <c r="AG31" s="368"/>
      <c r="AH31" s="368"/>
      <c r="AI31" s="368"/>
      <c r="AJ31" s="368"/>
    </row>
    <row r="32" spans="1:36" s="3" customFormat="1" ht="18" customHeight="1" thickBot="1" x14ac:dyDescent="0.5">
      <c r="A32" s="6"/>
      <c r="B32" s="6"/>
      <c r="C32" s="6"/>
      <c r="D32" s="368"/>
      <c r="E32" s="368"/>
      <c r="F32" s="368"/>
      <c r="G32" s="368"/>
      <c r="H32" s="380"/>
      <c r="I32" s="380"/>
      <c r="J32" s="368"/>
      <c r="K32" s="146"/>
      <c r="L32" s="147"/>
      <c r="M32" s="71"/>
      <c r="N32" s="186">
        <f>(P31-K33)/N31</f>
        <v>1.9999999999981812E-3</v>
      </c>
      <c r="O32" s="145"/>
      <c r="P32" s="551"/>
      <c r="Q32" s="552"/>
      <c r="R32" s="8"/>
      <c r="S32" s="368"/>
      <c r="T32" s="368"/>
      <c r="U32" s="368"/>
      <c r="V32" s="368"/>
      <c r="W32" s="366"/>
      <c r="X32" s="368"/>
      <c r="Y32" s="368"/>
      <c r="Z32" s="368"/>
      <c r="AA32" s="368"/>
      <c r="AB32" s="368"/>
      <c r="AC32" s="368"/>
      <c r="AD32" s="368"/>
      <c r="AE32" s="368"/>
      <c r="AF32" s="368"/>
      <c r="AG32" s="368"/>
      <c r="AH32" s="368"/>
      <c r="AI32" s="368"/>
      <c r="AJ32" s="368"/>
    </row>
    <row r="33" spans="1:36" s="3" customFormat="1" ht="10.9" customHeight="1" thickBot="1" x14ac:dyDescent="0.5">
      <c r="A33" s="6"/>
      <c r="B33" s="6"/>
      <c r="C33" s="6"/>
      <c r="D33" s="368"/>
      <c r="E33" s="368"/>
      <c r="F33" s="368"/>
      <c r="G33" s="368"/>
      <c r="H33" s="380"/>
      <c r="I33" s="380"/>
      <c r="J33" s="366"/>
      <c r="K33" s="549">
        <f>K36-4.2/100*K38+0.5/12</f>
        <v>709.12966666666659</v>
      </c>
      <c r="L33" s="550"/>
      <c r="M33" s="112"/>
      <c r="N33" s="368"/>
      <c r="O33" s="386"/>
      <c r="P33" s="385"/>
      <c r="Q33" s="387"/>
      <c r="R33" s="8"/>
      <c r="S33" s="368"/>
      <c r="T33" s="368"/>
      <c r="U33" s="368"/>
      <c r="V33" s="368"/>
      <c r="W33" s="366"/>
      <c r="X33" s="368"/>
      <c r="Y33" s="368"/>
      <c r="Z33" s="368"/>
      <c r="AA33" s="368"/>
      <c r="AB33" s="368"/>
      <c r="AC33" s="368"/>
      <c r="AD33" s="368"/>
      <c r="AE33" s="368"/>
      <c r="AF33" s="368"/>
      <c r="AG33" s="368"/>
      <c r="AH33" s="368"/>
      <c r="AI33" s="368"/>
      <c r="AJ33" s="368"/>
    </row>
    <row r="34" spans="1:36" s="3" customFormat="1" ht="15" thickBot="1" x14ac:dyDescent="0.4">
      <c r="A34" s="6"/>
      <c r="B34" s="6"/>
      <c r="C34" s="6"/>
      <c r="D34" s="368"/>
      <c r="E34" s="368"/>
      <c r="F34" s="368"/>
      <c r="G34" s="368"/>
      <c r="H34" s="380"/>
      <c r="I34" s="380"/>
      <c r="J34" s="366"/>
      <c r="K34" s="551"/>
      <c r="L34" s="552"/>
      <c r="M34" s="388"/>
      <c r="N34" s="368"/>
      <c r="O34" s="368"/>
      <c r="P34" s="537">
        <v>709.14</v>
      </c>
      <c r="Q34" s="538"/>
      <c r="R34" s="536" t="s">
        <v>5</v>
      </c>
      <c r="S34" s="368"/>
      <c r="T34" s="368"/>
      <c r="U34" s="368"/>
      <c r="V34" s="368"/>
      <c r="W34" s="366"/>
      <c r="X34" s="368"/>
      <c r="Y34" s="368"/>
      <c r="Z34" s="368"/>
      <c r="AA34" s="368"/>
      <c r="AB34" s="368"/>
      <c r="AC34" s="368"/>
      <c r="AD34" s="368"/>
      <c r="AE34" s="368"/>
      <c r="AF34" s="368"/>
      <c r="AG34" s="368"/>
      <c r="AH34" s="368"/>
      <c r="AI34" s="368"/>
      <c r="AJ34" s="368"/>
    </row>
    <row r="35" spans="1:36" s="3" customFormat="1" ht="18.75" customHeight="1" thickBot="1" x14ac:dyDescent="0.4">
      <c r="A35" s="6"/>
      <c r="B35" s="6"/>
      <c r="C35" s="6"/>
      <c r="D35" s="368"/>
      <c r="E35" s="368"/>
      <c r="F35" s="368"/>
      <c r="G35" s="368"/>
      <c r="H35" s="380"/>
      <c r="I35" s="380"/>
      <c r="J35" s="366"/>
      <c r="K35" s="166"/>
      <c r="L35" s="167"/>
      <c r="M35" s="374"/>
      <c r="N35" s="368"/>
      <c r="O35" s="368"/>
      <c r="P35" s="539"/>
      <c r="Q35" s="540"/>
      <c r="R35" s="536"/>
      <c r="S35" s="368"/>
      <c r="T35" s="368"/>
      <c r="U35" s="368"/>
      <c r="V35" s="368"/>
      <c r="W35" s="366"/>
      <c r="X35" s="368"/>
      <c r="Y35" s="368"/>
      <c r="Z35" s="368"/>
      <c r="AA35" s="368"/>
      <c r="AB35" s="368"/>
      <c r="AC35" s="368"/>
      <c r="AD35" s="368"/>
      <c r="AE35" s="368"/>
      <c r="AF35" s="368"/>
      <c r="AG35" s="368"/>
      <c r="AH35" s="368"/>
      <c r="AI35" s="368"/>
      <c r="AJ35" s="368"/>
    </row>
    <row r="36" spans="1:36" s="3" customFormat="1" ht="19" thickBot="1" x14ac:dyDescent="0.4">
      <c r="A36" s="6"/>
      <c r="B36" s="6"/>
      <c r="C36" s="6"/>
      <c r="D36" s="368"/>
      <c r="E36" s="368"/>
      <c r="F36" s="368"/>
      <c r="G36" s="368"/>
      <c r="H36" s="380"/>
      <c r="I36" s="380"/>
      <c r="J36" s="565" t="s">
        <v>5</v>
      </c>
      <c r="K36" s="537">
        <v>709.13</v>
      </c>
      <c r="L36" s="538"/>
      <c r="M36" s="368"/>
      <c r="N36" s="368"/>
      <c r="O36" s="368"/>
      <c r="P36" s="563">
        <v>1</v>
      </c>
      <c r="Q36" s="564"/>
      <c r="R36" s="8"/>
      <c r="S36" s="368"/>
      <c r="T36" s="368"/>
      <c r="U36" s="368"/>
      <c r="V36" s="368"/>
      <c r="W36" s="366"/>
      <c r="X36" s="368"/>
      <c r="Y36" s="368"/>
      <c r="Z36" s="368"/>
      <c r="AA36" s="368"/>
      <c r="AB36" s="368"/>
      <c r="AC36" s="368"/>
      <c r="AD36" s="368"/>
      <c r="AE36" s="368"/>
      <c r="AF36" s="368"/>
      <c r="AG36" s="368"/>
      <c r="AH36" s="368"/>
      <c r="AI36" s="368"/>
      <c r="AJ36" s="368"/>
    </row>
    <row r="37" spans="1:36" s="3" customFormat="1" ht="14.25" customHeight="1" thickBot="1" x14ac:dyDescent="0.4">
      <c r="A37" s="6"/>
      <c r="B37" s="6"/>
      <c r="C37" s="6"/>
      <c r="D37" s="368"/>
      <c r="E37" s="368"/>
      <c r="F37" s="368"/>
      <c r="G37" s="368"/>
      <c r="H37" s="380"/>
      <c r="I37" s="380"/>
      <c r="J37" s="565"/>
      <c r="K37" s="539"/>
      <c r="L37" s="540"/>
      <c r="M37" s="368"/>
      <c r="N37" s="368"/>
      <c r="O37" s="368"/>
      <c r="P37" s="366"/>
      <c r="Q37" s="368"/>
      <c r="R37" s="8"/>
      <c r="S37" s="368"/>
      <c r="T37" s="368"/>
      <c r="U37" s="368"/>
      <c r="V37" s="368"/>
      <c r="W37" s="366"/>
      <c r="X37" s="368"/>
      <c r="Y37" s="368"/>
      <c r="Z37" s="368"/>
      <c r="AA37" s="368"/>
      <c r="AB37" s="368"/>
      <c r="AC37" s="368"/>
      <c r="AD37" s="368"/>
      <c r="AE37" s="368"/>
      <c r="AF37" s="368"/>
      <c r="AG37" s="368"/>
      <c r="AH37" s="368"/>
      <c r="AI37" s="368"/>
      <c r="AJ37" s="368"/>
    </row>
    <row r="38" spans="1:36" s="3" customFormat="1" ht="19" thickBot="1" x14ac:dyDescent="0.4">
      <c r="A38" s="6"/>
      <c r="B38" s="6"/>
      <c r="C38" s="6"/>
      <c r="D38" s="368"/>
      <c r="E38" s="368"/>
      <c r="F38" s="368"/>
      <c r="G38" s="368"/>
      <c r="H38" s="380"/>
      <c r="I38" s="380"/>
      <c r="J38" s="366"/>
      <c r="K38" s="563">
        <v>1</v>
      </c>
      <c r="L38" s="564"/>
      <c r="M38" s="368"/>
      <c r="N38" s="370"/>
      <c r="O38" s="368"/>
      <c r="P38" s="368"/>
      <c r="Q38" s="368"/>
      <c r="R38" s="368"/>
      <c r="S38" s="368"/>
      <c r="T38" s="368"/>
      <c r="U38" s="368"/>
      <c r="V38" s="368"/>
      <c r="W38" s="366"/>
      <c r="X38" s="368"/>
      <c r="Y38" s="368"/>
      <c r="Z38" s="368"/>
      <c r="AA38" s="368"/>
      <c r="AB38" s="368"/>
      <c r="AC38" s="368"/>
      <c r="AD38" s="368"/>
      <c r="AE38" s="368"/>
      <c r="AF38" s="368"/>
      <c r="AG38" s="368"/>
      <c r="AH38" s="368"/>
      <c r="AI38" s="368"/>
      <c r="AJ38" s="368"/>
    </row>
    <row r="39" spans="1:36" s="3" customFormat="1" x14ac:dyDescent="0.35">
      <c r="A39" s="6"/>
      <c r="B39" s="6"/>
      <c r="C39" s="6"/>
      <c r="D39" s="368"/>
      <c r="E39" s="368"/>
      <c r="F39" s="368"/>
      <c r="G39" s="368"/>
      <c r="H39" s="380"/>
      <c r="I39" s="380"/>
      <c r="J39" s="380"/>
      <c r="K39" s="380"/>
      <c r="L39" s="380"/>
      <c r="M39" s="380"/>
      <c r="N39" s="370"/>
      <c r="O39" s="368"/>
      <c r="P39" s="368"/>
      <c r="Q39" s="368"/>
      <c r="R39" s="368"/>
      <c r="S39" s="368"/>
      <c r="T39" s="368"/>
      <c r="U39" s="368"/>
      <c r="V39" s="368"/>
      <c r="W39" s="366"/>
      <c r="X39" s="368"/>
      <c r="Y39" s="368"/>
      <c r="Z39" s="368"/>
      <c r="AA39" s="368"/>
      <c r="AB39" s="368"/>
      <c r="AC39" s="368"/>
      <c r="AD39" s="368"/>
      <c r="AE39" s="368"/>
      <c r="AF39" s="368"/>
      <c r="AG39" s="368"/>
      <c r="AH39" s="368"/>
      <c r="AI39" s="368"/>
      <c r="AJ39" s="368"/>
    </row>
    <row r="40" spans="1:36" s="3" customFormat="1" ht="15" customHeight="1" x14ac:dyDescent="0.35">
      <c r="A40" s="6"/>
      <c r="B40" s="6"/>
      <c r="C40" s="6"/>
      <c r="D40" s="6"/>
      <c r="E40" s="6"/>
      <c r="F40" s="6"/>
      <c r="G40" s="6"/>
      <c r="H40" s="7"/>
      <c r="I40" s="7"/>
      <c r="M40" s="6"/>
      <c r="N40" s="5"/>
      <c r="O40" s="1"/>
      <c r="P40" s="1"/>
      <c r="Q40" s="1"/>
      <c r="R40" s="1"/>
      <c r="W40" s="6"/>
    </row>
    <row r="41" spans="1:36" s="3" customFormat="1" x14ac:dyDescent="0.35">
      <c r="A41" s="6"/>
      <c r="B41" s="6"/>
      <c r="C41" s="6"/>
      <c r="D41" s="6"/>
      <c r="E41" s="6"/>
      <c r="F41" s="6"/>
      <c r="G41" s="6"/>
      <c r="H41" s="7"/>
      <c r="I41" s="7"/>
      <c r="M41" s="6"/>
      <c r="N41" s="5"/>
      <c r="O41" s="1"/>
      <c r="W41" s="6"/>
    </row>
    <row r="42" spans="1:36" s="3" customFormat="1" ht="14.5" customHeight="1" x14ac:dyDescent="0.35">
      <c r="A42" s="6"/>
      <c r="B42" s="6"/>
      <c r="C42" s="6"/>
      <c r="D42" s="6"/>
      <c r="E42" s="6"/>
      <c r="F42" s="6"/>
      <c r="G42" s="6"/>
      <c r="H42" s="7"/>
      <c r="I42" s="7"/>
      <c r="M42" s="6"/>
      <c r="N42" s="5"/>
      <c r="O42" s="1"/>
      <c r="W42" s="6"/>
    </row>
    <row r="43" spans="1:36" s="3" customFormat="1" ht="15" customHeight="1" x14ac:dyDescent="0.35">
      <c r="A43" s="6"/>
      <c r="B43" s="6"/>
      <c r="C43" s="6"/>
      <c r="D43" s="6"/>
      <c r="E43" s="6"/>
      <c r="F43" s="6"/>
      <c r="G43" s="6"/>
      <c r="H43" s="7"/>
      <c r="I43" s="7"/>
      <c r="M43" s="6"/>
      <c r="N43" s="5"/>
      <c r="O43" s="1"/>
      <c r="W43" s="6"/>
    </row>
    <row r="44" spans="1:36" s="3" customFormat="1" x14ac:dyDescent="0.35">
      <c r="A44" s="6"/>
      <c r="B44" s="6"/>
      <c r="C44" s="6"/>
      <c r="D44" s="6"/>
      <c r="E44" s="6"/>
      <c r="F44" s="6"/>
      <c r="G44" s="6"/>
      <c r="H44" s="7"/>
      <c r="I44" s="7"/>
      <c r="M44" s="6"/>
      <c r="N44" s="5"/>
      <c r="O44" s="1"/>
      <c r="W44" s="6"/>
    </row>
    <row r="45" spans="1:36" s="3" customFormat="1" x14ac:dyDescent="0.35">
      <c r="A45" s="6"/>
      <c r="B45" s="6"/>
      <c r="C45" s="6"/>
      <c r="D45" s="6"/>
      <c r="E45" s="6"/>
      <c r="F45" s="6"/>
      <c r="G45" s="6"/>
      <c r="H45" s="7"/>
      <c r="I45" s="7"/>
      <c r="M45" s="6"/>
      <c r="N45" s="5"/>
      <c r="O45" s="1"/>
      <c r="W45" s="6"/>
    </row>
    <row r="46" spans="1:36" s="3" customFormat="1" x14ac:dyDescent="0.35">
      <c r="A46" s="6"/>
      <c r="B46" s="6"/>
      <c r="C46" s="6"/>
      <c r="D46" s="6"/>
      <c r="E46" s="6"/>
      <c r="F46" s="6"/>
      <c r="G46" s="6"/>
      <c r="H46" s="7"/>
      <c r="I46" s="7"/>
      <c r="J46" s="6"/>
      <c r="K46" s="6"/>
      <c r="L46" s="6"/>
      <c r="M46" s="6"/>
      <c r="N46" s="5"/>
      <c r="O46" s="1"/>
      <c r="W46" s="6"/>
    </row>
    <row r="47" spans="1:36" s="3" customFormat="1" x14ac:dyDescent="0.35">
      <c r="A47" s="6"/>
      <c r="B47" s="6"/>
      <c r="C47" s="6"/>
      <c r="D47" s="6"/>
      <c r="E47" s="6"/>
      <c r="F47" s="6"/>
      <c r="G47" s="6"/>
      <c r="H47" s="7"/>
      <c r="I47" s="7"/>
      <c r="J47" s="6"/>
      <c r="K47" s="6"/>
      <c r="L47" s="6"/>
      <c r="M47" s="6"/>
      <c r="N47" s="5"/>
      <c r="O47" s="1"/>
      <c r="W47" s="6"/>
    </row>
  </sheetData>
  <mergeCells count="27">
    <mergeCell ref="K8:L9"/>
    <mergeCell ref="P8:Q9"/>
    <mergeCell ref="K38:L38"/>
    <mergeCell ref="P34:Q35"/>
    <mergeCell ref="E14:F15"/>
    <mergeCell ref="E19:F20"/>
    <mergeCell ref="J36:J37"/>
    <mergeCell ref="P36:Q36"/>
    <mergeCell ref="K26:L27"/>
    <mergeCell ref="P26:Q27"/>
    <mergeCell ref="K33:L34"/>
    <mergeCell ref="P31:Q32"/>
    <mergeCell ref="AE21:AF21"/>
    <mergeCell ref="R34:R35"/>
    <mergeCell ref="K36:L37"/>
    <mergeCell ref="AI14:AI15"/>
    <mergeCell ref="AG19:AG20"/>
    <mergeCell ref="AE19:AF20"/>
    <mergeCell ref="W14:X15"/>
    <mergeCell ref="AE14:AF15"/>
    <mergeCell ref="W19:X20"/>
    <mergeCell ref="AB19:AC20"/>
    <mergeCell ref="AH14:AH15"/>
    <mergeCell ref="K14:L15"/>
    <mergeCell ref="P14:Q15"/>
    <mergeCell ref="K19:L20"/>
    <mergeCell ref="P19:Q20"/>
  </mergeCells>
  <dataValidations count="2">
    <dataValidation type="list" allowBlank="1" showInputMessage="1" showErrorMessage="1" sqref="H15 H20 L11 Q11" xr:uid="{C551DF0A-0426-4198-AD9A-A0DC998EDC7B}">
      <formula1>"--,5,10,15"</formula1>
    </dataValidation>
    <dataValidation type="list" allowBlank="1" showInputMessage="1" showErrorMessage="1" sqref="P36:Q36 K38:L38 AG19:AG20 AI14:AI15" xr:uid="{507B6264-7A36-4DBB-B7B7-93C06BA89B99}">
      <formula1>"--,1,1.5,2"</formula1>
    </dataValidation>
  </dataValidations>
  <printOptions horizontalCentered="1" verticalCentered="1"/>
  <pageMargins left="0.7" right="0.7" top="0.75" bottom="0.75" header="0.3" footer="0.3"/>
  <pageSetup scale="70" orientation="landscape" r:id="rId1"/>
  <headerFooter>
    <oddHeader>&amp;C&amp;"Arial,Bold Italic"
&amp;20TEMPLATE FOR PERPENDICULAR NORTHWEST CORNER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CC9C5-1687-4C3A-B1A9-8D16FB3834F5}">
  <sheetPr>
    <tabColor rgb="FF00B050"/>
    <pageSetUpPr fitToPage="1"/>
  </sheetPr>
  <dimension ref="A5:AS52"/>
  <sheetViews>
    <sheetView topLeftCell="A16" zoomScale="70" zoomScaleNormal="70" workbookViewId="0">
      <selection activeCell="F22" sqref="F22:F23"/>
    </sheetView>
  </sheetViews>
  <sheetFormatPr defaultColWidth="8.81640625" defaultRowHeight="14.5" x14ac:dyDescent="0.35"/>
  <cols>
    <col min="1" max="1" width="9.453125" style="3" customWidth="1"/>
    <col min="2" max="2" width="5.1796875" style="3" customWidth="1"/>
    <col min="3" max="3" width="4.7265625" style="6" customWidth="1"/>
    <col min="4" max="4" width="2" style="6" customWidth="1"/>
    <col min="5" max="5" width="8.81640625" style="6"/>
    <col min="6" max="6" width="8.81640625" style="6" customWidth="1"/>
    <col min="7" max="7" width="1.81640625" style="6" customWidth="1"/>
    <col min="8" max="8" width="8.81640625" style="6"/>
    <col min="9" max="9" width="3.26953125" style="6" customWidth="1"/>
    <col min="10" max="17" width="8.81640625" style="6"/>
    <col min="18" max="18" width="13.54296875" style="6" customWidth="1"/>
    <col min="19" max="19" width="8.81640625" style="6"/>
    <col min="20" max="20" width="8.453125" style="6" customWidth="1"/>
    <col min="21" max="21" width="5.26953125" style="6" customWidth="1"/>
    <col min="22" max="22" width="6.81640625" style="6" customWidth="1"/>
    <col min="23" max="24" width="8.81640625" style="6"/>
    <col min="25" max="26" width="6.81640625" style="6" bestFit="1" customWidth="1"/>
    <col min="27" max="27" width="2.54296875" style="6" customWidth="1"/>
    <col min="28" max="28" width="3.7265625" style="6" customWidth="1"/>
    <col min="29" max="29" width="11.81640625" style="6" customWidth="1"/>
    <col min="30" max="30" width="3.1796875" style="6" customWidth="1"/>
    <col min="31" max="31" width="2.7265625" style="6" customWidth="1"/>
    <col min="32" max="33" width="6.81640625" style="6" bestFit="1" customWidth="1"/>
    <col min="34" max="34" width="2.7265625" style="6" customWidth="1"/>
    <col min="35" max="35" width="10.26953125" style="6" bestFit="1" customWidth="1"/>
    <col min="36" max="36" width="5" style="6" customWidth="1"/>
    <col min="37" max="38" width="6.81640625" style="6" bestFit="1" customWidth="1"/>
    <col min="39" max="39" width="2.54296875" style="6" customWidth="1"/>
    <col min="40" max="40" width="4.1796875" style="6" customWidth="1"/>
    <col min="41" max="41" width="10.54296875" style="6" customWidth="1"/>
    <col min="42" max="42" width="3" style="6" customWidth="1"/>
    <col min="43" max="44" width="6.81640625" style="6" bestFit="1" customWidth="1"/>
    <col min="45" max="45" width="4" style="6" customWidth="1"/>
    <col min="46" max="16384" width="8.81640625" style="6"/>
  </cols>
  <sheetData>
    <row r="5" spans="1:25" x14ac:dyDescent="0.35">
      <c r="A5" s="368"/>
      <c r="B5" s="368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</row>
    <row r="6" spans="1:25" x14ac:dyDescent="0.35">
      <c r="A6" s="368"/>
      <c r="B6" s="368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</row>
    <row r="7" spans="1:25" x14ac:dyDescent="0.35">
      <c r="A7" s="368"/>
      <c r="B7" s="368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66"/>
      <c r="V7" s="366"/>
      <c r="W7" s="366"/>
      <c r="X7" s="366"/>
      <c r="Y7" s="366"/>
    </row>
    <row r="8" spans="1:25" x14ac:dyDescent="0.35">
      <c r="A8" s="368"/>
      <c r="B8" s="368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</row>
    <row r="9" spans="1:25" x14ac:dyDescent="0.35">
      <c r="A9" s="368"/>
      <c r="B9" s="368"/>
      <c r="C9" s="366"/>
      <c r="D9" s="366"/>
      <c r="E9" s="366"/>
      <c r="F9" s="366"/>
      <c r="G9" s="366"/>
      <c r="H9" s="366"/>
      <c r="I9" s="366"/>
      <c r="J9" s="366"/>
      <c r="K9" s="366"/>
      <c r="L9" s="366"/>
      <c r="M9" s="366"/>
      <c r="N9" s="366"/>
      <c r="O9" s="366"/>
      <c r="P9" s="366"/>
      <c r="Q9" s="366"/>
      <c r="R9" s="366"/>
      <c r="S9" s="366"/>
      <c r="T9" s="366"/>
      <c r="U9" s="366"/>
      <c r="V9" s="366"/>
      <c r="W9" s="366"/>
      <c r="X9" s="366"/>
      <c r="Y9" s="366"/>
    </row>
    <row r="10" spans="1:25" x14ac:dyDescent="0.35">
      <c r="A10" s="368"/>
      <c r="B10" s="368"/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</row>
    <row r="11" spans="1:25" x14ac:dyDescent="0.35">
      <c r="A11" s="368"/>
      <c r="B11" s="368"/>
      <c r="C11" s="366"/>
      <c r="D11" s="366"/>
      <c r="E11" s="366"/>
      <c r="F11" s="366"/>
      <c r="G11" s="366"/>
      <c r="H11" s="366"/>
      <c r="I11" s="366"/>
      <c r="J11" s="366"/>
      <c r="K11" s="366"/>
      <c r="L11" s="366"/>
      <c r="M11" s="366"/>
      <c r="N11" s="366"/>
      <c r="O11" s="366"/>
      <c r="P11" s="366"/>
      <c r="Q11" s="366"/>
      <c r="R11" s="366"/>
      <c r="S11" s="366"/>
      <c r="T11" s="366"/>
      <c r="U11" s="366"/>
      <c r="V11" s="366"/>
      <c r="W11" s="366"/>
      <c r="X11" s="366"/>
      <c r="Y11" s="366"/>
    </row>
    <row r="12" spans="1:25" x14ac:dyDescent="0.35">
      <c r="A12" s="368"/>
      <c r="B12" s="368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  <c r="P12" s="366"/>
      <c r="Q12" s="366"/>
      <c r="R12" s="366"/>
      <c r="S12" s="366"/>
      <c r="T12" s="366"/>
      <c r="U12" s="366"/>
      <c r="V12" s="366"/>
      <c r="W12" s="366"/>
      <c r="X12" s="366"/>
      <c r="Y12" s="366"/>
    </row>
    <row r="13" spans="1:25" ht="12" customHeight="1" x14ac:dyDescent="0.35">
      <c r="A13" s="368"/>
      <c r="B13" s="368"/>
      <c r="C13" s="366"/>
      <c r="D13" s="366"/>
      <c r="E13" s="366"/>
      <c r="F13" s="366"/>
      <c r="G13" s="366"/>
      <c r="H13" s="366"/>
      <c r="I13" s="366"/>
      <c r="J13" s="366"/>
      <c r="K13" s="366"/>
      <c r="L13" s="366"/>
      <c r="M13" s="366"/>
      <c r="N13" s="366"/>
      <c r="O13" s="366"/>
      <c r="P13" s="366"/>
      <c r="Q13" s="366"/>
      <c r="R13" s="366"/>
      <c r="S13" s="366"/>
      <c r="T13" s="366"/>
      <c r="U13" s="366"/>
      <c r="V13" s="366"/>
      <c r="W13" s="366"/>
      <c r="X13" s="366"/>
      <c r="Y13" s="366"/>
    </row>
    <row r="14" spans="1:25" x14ac:dyDescent="0.35">
      <c r="A14" s="368"/>
      <c r="B14" s="368"/>
      <c r="C14" s="366"/>
      <c r="D14" s="366"/>
      <c r="E14" s="366"/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</row>
    <row r="15" spans="1:25" x14ac:dyDescent="0.35">
      <c r="A15" s="366"/>
      <c r="B15" s="368"/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</row>
    <row r="16" spans="1:25" ht="15" thickBot="1" x14ac:dyDescent="0.4">
      <c r="A16" s="366"/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</row>
    <row r="17" spans="1:45" ht="18.5" x14ac:dyDescent="0.35">
      <c r="D17" s="366"/>
      <c r="E17" s="366"/>
      <c r="F17" s="366"/>
      <c r="G17" s="366"/>
      <c r="H17" s="366"/>
      <c r="I17" s="366"/>
      <c r="J17" s="600">
        <f>J22-J20*K20</f>
        <v>683.38118779342733</v>
      </c>
      <c r="K17" s="601"/>
      <c r="L17" s="275"/>
      <c r="M17" s="366"/>
      <c r="N17" s="366"/>
      <c r="O17" s="366"/>
      <c r="P17" s="366"/>
      <c r="Q17" s="366"/>
      <c r="R17" s="366"/>
      <c r="S17" s="366"/>
      <c r="T17" s="366"/>
      <c r="U17" s="366"/>
      <c r="V17" s="366"/>
      <c r="W17" s="366"/>
      <c r="X17" s="366"/>
      <c r="Y17" s="366"/>
    </row>
    <row r="18" spans="1:45" ht="19" thickBot="1" x14ac:dyDescent="0.4">
      <c r="D18" s="368"/>
      <c r="E18" s="417"/>
      <c r="F18" s="417"/>
      <c r="G18" s="368"/>
      <c r="J18" s="602"/>
      <c r="K18" s="603"/>
      <c r="L18" s="427"/>
      <c r="M18" s="277"/>
      <c r="N18" s="277"/>
      <c r="O18" s="277"/>
      <c r="P18" s="32"/>
      <c r="Q18" s="366"/>
      <c r="R18" s="366"/>
      <c r="S18" s="366"/>
      <c r="T18" s="366"/>
      <c r="U18" s="366"/>
      <c r="V18" s="366"/>
      <c r="W18" s="366"/>
      <c r="X18" s="366"/>
      <c r="Y18" s="366"/>
    </row>
    <row r="19" spans="1:45" ht="18.5" x14ac:dyDescent="0.35">
      <c r="D19" s="368"/>
      <c r="E19" s="417"/>
      <c r="F19" s="417"/>
      <c r="G19" s="368"/>
      <c r="J19" s="279"/>
      <c r="K19" s="280"/>
      <c r="L19" s="275"/>
      <c r="M19" s="25"/>
      <c r="N19" s="25"/>
      <c r="O19" s="25"/>
      <c r="P19" s="142"/>
      <c r="Q19" s="32"/>
      <c r="R19" s="366"/>
      <c r="S19" s="366"/>
      <c r="T19" s="366"/>
      <c r="U19" s="366"/>
      <c r="V19" s="366"/>
      <c r="W19" s="366"/>
      <c r="X19" s="366"/>
      <c r="Y19" s="366"/>
    </row>
    <row r="20" spans="1:45" ht="58.15" customHeight="1" x14ac:dyDescent="0.35">
      <c r="D20" s="8"/>
      <c r="E20" s="417"/>
      <c r="F20" s="417"/>
      <c r="G20" s="368"/>
      <c r="H20" s="366"/>
      <c r="I20" s="366"/>
      <c r="J20" s="231">
        <f>J25</f>
        <v>1.126760563379257E-2</v>
      </c>
      <c r="K20" s="232">
        <v>5.9</v>
      </c>
      <c r="L20" s="25"/>
      <c r="M20" s="281"/>
      <c r="N20" s="32"/>
      <c r="O20" s="33"/>
      <c r="P20" s="33"/>
      <c r="Q20" s="142"/>
      <c r="R20" s="32"/>
      <c r="S20" s="366"/>
      <c r="T20" s="366"/>
      <c r="U20" s="366"/>
      <c r="V20" s="366"/>
      <c r="W20" s="366"/>
      <c r="X20" s="366"/>
      <c r="Y20" s="366"/>
    </row>
    <row r="21" spans="1:45" s="3" customFormat="1" ht="21.5" thickBot="1" x14ac:dyDescent="0.4">
      <c r="A21" s="368"/>
      <c r="D21" s="8"/>
      <c r="H21" s="411" t="s">
        <v>4</v>
      </c>
      <c r="I21" s="368"/>
      <c r="J21" s="279"/>
      <c r="K21" s="280"/>
      <c r="L21" s="25"/>
      <c r="M21" s="25"/>
      <c r="N21" s="25"/>
      <c r="O21" s="33"/>
      <c r="P21" s="33"/>
      <c r="Q21" s="33"/>
      <c r="R21" s="142"/>
      <c r="S21" s="33"/>
      <c r="T21" s="368"/>
      <c r="U21" s="368"/>
      <c r="V21" s="368"/>
      <c r="W21" s="368"/>
      <c r="X21" s="368"/>
      <c r="Y21" s="368"/>
    </row>
    <row r="22" spans="1:45" ht="25.15" customHeight="1" thickBot="1" x14ac:dyDescent="0.5">
      <c r="D22" s="8"/>
      <c r="F22" s="598">
        <v>2</v>
      </c>
      <c r="H22" s="616">
        <v>683.45</v>
      </c>
      <c r="I22" s="366"/>
      <c r="J22" s="604">
        <f>H22-2.2/100*F22+0.5/12</f>
        <v>683.44766666666669</v>
      </c>
      <c r="K22" s="605"/>
      <c r="L22" s="25"/>
      <c r="M22" s="25"/>
      <c r="N22" s="25"/>
      <c r="O22" s="33"/>
      <c r="P22" s="33"/>
      <c r="Q22" s="33"/>
      <c r="R22" s="33"/>
      <c r="S22" s="142"/>
      <c r="T22" s="30"/>
      <c r="U22" s="30"/>
      <c r="V22" s="30"/>
      <c r="W22" s="235">
        <f>(Y22-J17)/W23</f>
        <v>1.6352488262905352E-2</v>
      </c>
      <c r="X22" s="30"/>
      <c r="Y22" s="600">
        <v>683.79</v>
      </c>
      <c r="Z22" s="601"/>
      <c r="AB22" s="10"/>
      <c r="AC22" s="176">
        <f>(AF22-Y22)/AC23</f>
        <v>2.799999999999727E-2</v>
      </c>
      <c r="AD22" s="10"/>
      <c r="AF22" s="600">
        <v>683.93</v>
      </c>
      <c r="AG22" s="601"/>
      <c r="AH22" s="30"/>
      <c r="AI22" s="235">
        <f>(AK22-AF22)/AI23</f>
        <v>2.0000000000209182E-3</v>
      </c>
      <c r="AJ22" s="30"/>
      <c r="AK22" s="600">
        <v>683.94</v>
      </c>
      <c r="AL22" s="601"/>
      <c r="AN22" s="10"/>
      <c r="AO22" s="282">
        <f>(AQ22-AK22)/AO23</f>
        <v>6.4999999999997726E-2</v>
      </c>
      <c r="AP22" s="10"/>
      <c r="AQ22" s="618">
        <v>684.59</v>
      </c>
      <c r="AR22" s="619"/>
      <c r="AS22" s="207"/>
    </row>
    <row r="23" spans="1:45" ht="19.899999999999999" customHeight="1" thickBot="1" x14ac:dyDescent="0.4">
      <c r="D23" s="8"/>
      <c r="F23" s="599"/>
      <c r="H23" s="617"/>
      <c r="I23" s="366"/>
      <c r="J23" s="606"/>
      <c r="K23" s="607"/>
      <c r="L23" s="25"/>
      <c r="M23" s="25"/>
      <c r="N23" s="25"/>
      <c r="O23" s="33"/>
      <c r="P23" s="33"/>
      <c r="Q23" s="32"/>
      <c r="R23" s="33"/>
      <c r="S23" s="33"/>
      <c r="T23" s="31"/>
      <c r="U23" s="31"/>
      <c r="V23" s="31"/>
      <c r="W23" s="237">
        <v>25</v>
      </c>
      <c r="X23" s="31"/>
      <c r="Y23" s="602"/>
      <c r="Z23" s="603"/>
      <c r="AB23" s="12"/>
      <c r="AC23" s="177">
        <v>5</v>
      </c>
      <c r="AD23" s="12"/>
      <c r="AF23" s="602"/>
      <c r="AG23" s="603"/>
      <c r="AH23" s="31"/>
      <c r="AI23" s="237">
        <v>5</v>
      </c>
      <c r="AJ23" s="31"/>
      <c r="AK23" s="602"/>
      <c r="AL23" s="603"/>
      <c r="AN23" s="12"/>
      <c r="AO23" s="283">
        <v>10</v>
      </c>
      <c r="AP23" s="12"/>
      <c r="AQ23" s="620"/>
      <c r="AR23" s="621"/>
      <c r="AS23" s="207"/>
    </row>
    <row r="24" spans="1:45" ht="18" customHeight="1" x14ac:dyDescent="0.45">
      <c r="D24" s="8"/>
      <c r="F24" s="383"/>
      <c r="H24" s="383"/>
      <c r="I24" s="366"/>
      <c r="J24" s="285"/>
      <c r="K24" s="286"/>
      <c r="L24" s="25"/>
      <c r="M24" s="25"/>
      <c r="N24" s="25"/>
      <c r="O24" s="24"/>
      <c r="P24" s="24"/>
      <c r="Q24" s="284"/>
      <c r="R24" s="284"/>
      <c r="S24" s="24"/>
      <c r="T24" s="284"/>
      <c r="U24" s="284"/>
      <c r="V24" s="284"/>
      <c r="W24" s="284"/>
      <c r="X24" s="284"/>
      <c r="Y24" s="421"/>
      <c r="Z24" s="420"/>
      <c r="AB24" s="363"/>
      <c r="AC24" s="363"/>
      <c r="AD24" s="363"/>
      <c r="AF24" s="421"/>
      <c r="AG24" s="420"/>
      <c r="AH24" s="365"/>
      <c r="AI24" s="365"/>
      <c r="AJ24" s="365"/>
      <c r="AK24" s="421"/>
      <c r="AL24" s="420"/>
      <c r="AN24" s="363"/>
      <c r="AO24" s="363"/>
      <c r="AP24" s="363"/>
      <c r="AQ24" s="423"/>
      <c r="AR24" s="422"/>
      <c r="AS24" s="207"/>
    </row>
    <row r="25" spans="1:45" ht="56.5" customHeight="1" x14ac:dyDescent="0.45">
      <c r="D25" s="8"/>
      <c r="F25" s="383"/>
      <c r="H25" s="366"/>
      <c r="I25" s="366"/>
      <c r="J25" s="290">
        <f>(J29-J22)/K25</f>
        <v>1.126760563379257E-2</v>
      </c>
      <c r="K25" s="291">
        <v>7.1</v>
      </c>
      <c r="L25" s="289"/>
      <c r="M25" s="281"/>
      <c r="N25" s="365"/>
      <c r="O25" s="365"/>
      <c r="P25" s="365"/>
      <c r="Q25" s="284"/>
      <c r="R25" s="364" t="s">
        <v>13</v>
      </c>
      <c r="S25" s="365"/>
      <c r="T25" s="284"/>
      <c r="U25" s="284"/>
      <c r="V25" s="284"/>
      <c r="W25" s="281"/>
      <c r="X25" s="284"/>
      <c r="Y25" s="231">
        <f>(Y22-Y27)/Z25</f>
        <v>1.9999999999981812E-3</v>
      </c>
      <c r="Z25" s="232">
        <v>5</v>
      </c>
      <c r="AB25" s="363"/>
      <c r="AC25" s="424" t="s">
        <v>0</v>
      </c>
      <c r="AD25" s="363"/>
      <c r="AF25" s="231">
        <f>(AF22-AF27)/AG25</f>
        <v>1.9999999999981812E-3</v>
      </c>
      <c r="AG25" s="232">
        <v>5</v>
      </c>
      <c r="AH25" s="365"/>
      <c r="AI25" s="425" t="s">
        <v>13</v>
      </c>
      <c r="AJ25" s="365"/>
      <c r="AK25" s="231">
        <f>(AK22-AK27)/AL25</f>
        <v>2.0000000000209182E-3</v>
      </c>
      <c r="AL25" s="232">
        <v>5</v>
      </c>
      <c r="AN25" s="363"/>
      <c r="AO25" s="362" t="s">
        <v>1</v>
      </c>
      <c r="AP25" s="363"/>
      <c r="AQ25" s="287">
        <f>(AQ22-AQ27)/AR25</f>
        <v>1.0000000000013642E-2</v>
      </c>
      <c r="AR25" s="288">
        <v>5</v>
      </c>
      <c r="AS25" s="207"/>
    </row>
    <row r="26" spans="1:45" ht="19" thickBot="1" x14ac:dyDescent="0.5">
      <c r="D26" s="8"/>
      <c r="F26" s="383"/>
      <c r="H26" s="366"/>
      <c r="I26" s="366"/>
      <c r="J26" s="285"/>
      <c r="K26" s="286"/>
      <c r="L26" s="289"/>
      <c r="M26" s="289"/>
      <c r="N26" s="365"/>
      <c r="O26" s="365"/>
      <c r="P26" s="365"/>
      <c r="Q26" s="284"/>
      <c r="R26" s="365"/>
      <c r="S26" s="365"/>
      <c r="T26" s="284"/>
      <c r="U26" s="284"/>
      <c r="V26" s="284"/>
      <c r="W26" s="284"/>
      <c r="X26" s="284"/>
      <c r="Y26" s="26"/>
      <c r="Z26" s="294"/>
      <c r="AB26" s="363"/>
      <c r="AC26" s="363"/>
      <c r="AD26" s="363"/>
      <c r="AF26" s="26"/>
      <c r="AG26" s="294"/>
      <c r="AH26" s="365"/>
      <c r="AI26" s="365"/>
      <c r="AJ26" s="365"/>
      <c r="AK26" s="26"/>
      <c r="AL26" s="294"/>
      <c r="AN26" s="363"/>
      <c r="AO26" s="363"/>
      <c r="AP26" s="363"/>
      <c r="AQ26" s="292"/>
      <c r="AR26" s="293"/>
      <c r="AS26" s="207"/>
    </row>
    <row r="27" spans="1:45" ht="21.5" thickBot="1" x14ac:dyDescent="0.5">
      <c r="D27" s="8"/>
      <c r="F27" s="368"/>
      <c r="H27" s="366"/>
      <c r="I27" s="366"/>
      <c r="J27" s="285"/>
      <c r="K27" s="286"/>
      <c r="L27" s="43"/>
      <c r="M27" s="43"/>
      <c r="N27" s="365"/>
      <c r="O27" s="365"/>
      <c r="P27" s="365"/>
      <c r="Q27" s="284"/>
      <c r="R27" s="365"/>
      <c r="S27" s="365"/>
      <c r="T27" s="284"/>
      <c r="U27" s="284"/>
      <c r="V27" s="284"/>
      <c r="W27" s="284"/>
      <c r="X27" s="284"/>
      <c r="Y27" s="600">
        <v>683.78</v>
      </c>
      <c r="Z27" s="601"/>
      <c r="AB27" s="10"/>
      <c r="AC27" s="176">
        <f>(AF27-T33)/AC28</f>
        <v>5.8466666666663517E-2</v>
      </c>
      <c r="AD27" s="10"/>
      <c r="AF27" s="600">
        <v>683.92</v>
      </c>
      <c r="AG27" s="601"/>
      <c r="AH27" s="30"/>
      <c r="AI27" s="235">
        <f>(AK27-AF27)/AI28</f>
        <v>1.9999999999981812E-3</v>
      </c>
      <c r="AJ27" s="30"/>
      <c r="AK27" s="600">
        <v>683.93</v>
      </c>
      <c r="AL27" s="601"/>
      <c r="AN27" s="10"/>
      <c r="AO27" s="282">
        <f>(AQ27-AK27)/AO28</f>
        <v>6.1000000000001366E-2</v>
      </c>
      <c r="AP27" s="10"/>
      <c r="AQ27" s="618">
        <v>684.54</v>
      </c>
      <c r="AR27" s="619"/>
      <c r="AS27" s="207"/>
    </row>
    <row r="28" spans="1:45" ht="21.5" thickBot="1" x14ac:dyDescent="0.4">
      <c r="D28" s="8"/>
      <c r="F28" s="368"/>
      <c r="H28" s="366"/>
      <c r="I28" s="366"/>
      <c r="J28" s="285"/>
      <c r="K28" s="286"/>
      <c r="L28" s="43"/>
      <c r="M28" s="43"/>
      <c r="N28" s="365"/>
      <c r="O28" s="365"/>
      <c r="P28" s="365"/>
      <c r="Q28" s="284"/>
      <c r="R28" s="365"/>
      <c r="S28" s="365"/>
      <c r="T28" s="284"/>
      <c r="U28" s="284"/>
      <c r="V28" s="284"/>
      <c r="W28" s="284"/>
      <c r="X28" s="284"/>
      <c r="Y28" s="602"/>
      <c r="Z28" s="603"/>
      <c r="AB28" s="12"/>
      <c r="AC28" s="177">
        <v>5</v>
      </c>
      <c r="AD28" s="12"/>
      <c r="AF28" s="602"/>
      <c r="AG28" s="603"/>
      <c r="AH28" s="31"/>
      <c r="AI28" s="237">
        <v>5</v>
      </c>
      <c r="AJ28" s="31"/>
      <c r="AK28" s="602"/>
      <c r="AL28" s="603"/>
      <c r="AN28" s="12"/>
      <c r="AO28" s="283">
        <v>10</v>
      </c>
      <c r="AP28" s="12"/>
      <c r="AQ28" s="620"/>
      <c r="AR28" s="621"/>
      <c r="AS28" s="207"/>
    </row>
    <row r="29" spans="1:45" ht="15" customHeight="1" x14ac:dyDescent="0.35">
      <c r="D29" s="8"/>
      <c r="F29" s="598">
        <v>2</v>
      </c>
      <c r="H29" s="616">
        <v>683.53</v>
      </c>
      <c r="I29" s="366"/>
      <c r="J29" s="604">
        <f>H29-2.2/100*F29+0.5/12</f>
        <v>683.52766666666662</v>
      </c>
      <c r="K29" s="605"/>
      <c r="L29" s="32"/>
      <c r="M29" s="32"/>
      <c r="N29" s="32"/>
      <c r="O29" s="32"/>
      <c r="P29" s="32"/>
      <c r="Q29" s="284"/>
      <c r="R29" s="284"/>
      <c r="S29" s="32"/>
      <c r="T29" s="284"/>
      <c r="U29" s="284"/>
      <c r="V29" s="284"/>
      <c r="W29" s="284"/>
      <c r="X29" s="284"/>
      <c r="Y29" s="26"/>
      <c r="Z29" s="294"/>
    </row>
    <row r="30" spans="1:45" ht="15" customHeight="1" thickBot="1" x14ac:dyDescent="0.4">
      <c r="D30" s="8"/>
      <c r="F30" s="599"/>
      <c r="H30" s="617"/>
      <c r="I30" s="366"/>
      <c r="J30" s="606"/>
      <c r="K30" s="607"/>
      <c r="L30" s="32"/>
      <c r="M30" s="32"/>
      <c r="N30" s="32"/>
      <c r="O30" s="32"/>
      <c r="P30" s="32"/>
      <c r="Q30" s="284"/>
      <c r="R30" s="284"/>
      <c r="S30" s="32"/>
      <c r="T30" s="284"/>
      <c r="U30" s="284"/>
      <c r="V30" s="284"/>
      <c r="W30" s="284"/>
      <c r="X30" s="284"/>
      <c r="Y30" s="26"/>
      <c r="Z30" s="294"/>
    </row>
    <row r="31" spans="1:45" ht="61.15" customHeight="1" x14ac:dyDescent="0.35">
      <c r="A31" s="366"/>
      <c r="D31" s="8"/>
      <c r="H31" s="411" t="s">
        <v>4</v>
      </c>
      <c r="I31" s="366"/>
      <c r="J31" s="285"/>
      <c r="K31" s="286"/>
      <c r="L31" s="32"/>
      <c r="M31" s="281"/>
      <c r="N31" s="32"/>
      <c r="O31" s="32"/>
      <c r="P31" s="32"/>
      <c r="Q31" s="32"/>
      <c r="R31" s="281"/>
      <c r="S31" s="32"/>
      <c r="T31" s="28"/>
      <c r="U31" s="295"/>
      <c r="V31" s="32"/>
      <c r="W31" s="281"/>
      <c r="X31" s="284"/>
      <c r="Y31" s="231">
        <f>(Y27-Y33)/Z31</f>
        <v>1.9259259259393326E-3</v>
      </c>
      <c r="Z31" s="232">
        <v>9</v>
      </c>
    </row>
    <row r="32" spans="1:45" ht="15" customHeight="1" thickBot="1" x14ac:dyDescent="0.4">
      <c r="D32" s="8"/>
      <c r="E32" s="370"/>
      <c r="F32" s="370"/>
      <c r="G32" s="368"/>
      <c r="H32" s="366"/>
      <c r="I32" s="366"/>
      <c r="J32" s="285"/>
      <c r="K32" s="286"/>
      <c r="L32" s="32"/>
      <c r="M32" s="32"/>
      <c r="N32" s="32"/>
      <c r="O32" s="32"/>
      <c r="P32" s="32"/>
      <c r="Q32" s="32"/>
      <c r="R32" s="32"/>
      <c r="S32" s="32"/>
      <c r="T32" s="296"/>
      <c r="U32" s="297"/>
      <c r="V32" s="32"/>
      <c r="W32" s="32"/>
      <c r="X32" s="284"/>
      <c r="Y32" s="26"/>
      <c r="Z32" s="294"/>
    </row>
    <row r="33" spans="1:26" ht="21.5" thickBot="1" x14ac:dyDescent="0.5">
      <c r="D33" s="366"/>
      <c r="E33" s="366"/>
      <c r="F33" s="366"/>
      <c r="G33" s="366"/>
      <c r="H33" s="366"/>
      <c r="I33" s="366"/>
      <c r="J33" s="315"/>
      <c r="K33" s="428"/>
      <c r="L33" s="183"/>
      <c r="M33" s="299">
        <f>(O33-J29)/M34</f>
        <v>1.3157894736860057E-2</v>
      </c>
      <c r="N33" s="300"/>
      <c r="O33" s="604">
        <f>O36-2.2/100*O39+0.5/12</f>
        <v>683.57766666666669</v>
      </c>
      <c r="P33" s="605"/>
      <c r="Q33" s="298"/>
      <c r="R33" s="299">
        <f>(T33-O33)/R34</f>
        <v>9.9999999999909051E-3</v>
      </c>
      <c r="S33" s="298"/>
      <c r="T33" s="604">
        <f>T36-2.2/100*T39+0.5/12</f>
        <v>683.62766666666664</v>
      </c>
      <c r="U33" s="605"/>
      <c r="V33" s="30"/>
      <c r="W33" s="235">
        <f>R33</f>
        <v>9.9999999999909051E-3</v>
      </c>
      <c r="X33" s="30"/>
      <c r="Y33" s="600">
        <f>T33+W33*W34</f>
        <v>683.76266666666652</v>
      </c>
      <c r="Z33" s="601"/>
    </row>
    <row r="34" spans="1:26" ht="21.5" thickBot="1" x14ac:dyDescent="0.4">
      <c r="D34" s="366"/>
      <c r="E34" s="366"/>
      <c r="F34" s="366"/>
      <c r="G34" s="366"/>
      <c r="H34" s="366"/>
      <c r="I34" s="366"/>
      <c r="J34" s="307"/>
      <c r="K34" s="308"/>
      <c r="L34" s="306"/>
      <c r="M34" s="304">
        <v>3.8</v>
      </c>
      <c r="N34" s="305"/>
      <c r="O34" s="606"/>
      <c r="P34" s="607"/>
      <c r="Q34" s="303"/>
      <c r="R34" s="304">
        <v>5</v>
      </c>
      <c r="S34" s="303"/>
      <c r="T34" s="606"/>
      <c r="U34" s="607"/>
      <c r="V34" s="31"/>
      <c r="W34" s="237">
        <v>13.5</v>
      </c>
      <c r="X34" s="31"/>
      <c r="Y34" s="602"/>
      <c r="Z34" s="603"/>
    </row>
    <row r="35" spans="1:26" ht="7.9" customHeight="1" thickBot="1" x14ac:dyDescent="0.4">
      <c r="A35" s="368"/>
      <c r="B35" s="368"/>
      <c r="C35" s="366"/>
      <c r="D35" s="366"/>
      <c r="E35" s="366"/>
      <c r="F35" s="366"/>
      <c r="G35" s="366"/>
      <c r="H35" s="366"/>
      <c r="I35" s="366"/>
      <c r="J35" s="366"/>
      <c r="K35" s="366"/>
      <c r="L35" s="366"/>
      <c r="M35" s="366"/>
      <c r="N35" s="366"/>
      <c r="O35" s="164"/>
      <c r="P35" s="162"/>
      <c r="Q35" s="366"/>
      <c r="R35" s="366"/>
      <c r="S35" s="366"/>
      <c r="T35" s="164"/>
      <c r="U35" s="162"/>
      <c r="V35" s="366"/>
      <c r="W35" s="366"/>
      <c r="X35" s="366"/>
      <c r="Y35" s="366"/>
    </row>
    <row r="36" spans="1:26" ht="18" customHeight="1" x14ac:dyDescent="0.35">
      <c r="A36" s="368"/>
      <c r="B36" s="368"/>
      <c r="C36" s="366"/>
      <c r="D36" s="366"/>
      <c r="E36" s="366"/>
      <c r="F36" s="366"/>
      <c r="G36" s="366"/>
      <c r="H36" s="623" t="s">
        <v>5</v>
      </c>
      <c r="I36" s="426"/>
      <c r="J36" s="426"/>
      <c r="K36" s="426"/>
      <c r="L36" s="426"/>
      <c r="M36" s="426"/>
      <c r="N36" s="426"/>
      <c r="O36" s="609">
        <v>683.58</v>
      </c>
      <c r="P36" s="610"/>
      <c r="Q36" s="615" t="s">
        <v>5</v>
      </c>
      <c r="R36" s="366"/>
      <c r="S36" s="623" t="s">
        <v>5</v>
      </c>
      <c r="T36" s="609">
        <v>683.63</v>
      </c>
      <c r="U36" s="610"/>
      <c r="V36" s="622" t="s">
        <v>5</v>
      </c>
      <c r="W36" s="366"/>
      <c r="X36" s="366"/>
      <c r="Y36" s="366"/>
    </row>
    <row r="37" spans="1:26" ht="18.649999999999999" customHeight="1" thickBot="1" x14ac:dyDescent="0.4">
      <c r="A37" s="368"/>
      <c r="B37" s="368"/>
      <c r="C37" s="366"/>
      <c r="D37" s="366"/>
      <c r="E37" s="366"/>
      <c r="F37" s="366"/>
      <c r="G37" s="366"/>
      <c r="H37" s="623"/>
      <c r="I37" s="426"/>
      <c r="J37" s="426"/>
      <c r="K37" s="426"/>
      <c r="L37" s="426"/>
      <c r="M37" s="426"/>
      <c r="N37" s="426"/>
      <c r="O37" s="611"/>
      <c r="P37" s="612"/>
      <c r="Q37" s="615"/>
      <c r="R37" s="366"/>
      <c r="S37" s="623"/>
      <c r="T37" s="611"/>
      <c r="U37" s="612"/>
      <c r="V37" s="622"/>
      <c r="W37" s="366"/>
      <c r="X37" s="366"/>
      <c r="Y37" s="366"/>
    </row>
    <row r="38" spans="1:26" ht="7.9" customHeight="1" thickBot="1" x14ac:dyDescent="0.4">
      <c r="A38" s="368"/>
      <c r="B38" s="368"/>
      <c r="C38" s="366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366"/>
      <c r="W38" s="366"/>
      <c r="X38" s="366"/>
      <c r="Y38" s="366"/>
    </row>
    <row r="39" spans="1:26" s="3" customFormat="1" ht="27" customHeight="1" thickBot="1" x14ac:dyDescent="0.4">
      <c r="A39" s="368"/>
      <c r="B39" s="368"/>
      <c r="C39" s="366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596">
        <v>2</v>
      </c>
      <c r="P39" s="597"/>
      <c r="Q39" s="368"/>
      <c r="R39" s="368"/>
      <c r="S39" s="368"/>
      <c r="T39" s="596">
        <v>2</v>
      </c>
      <c r="U39" s="597"/>
      <c r="V39" s="368"/>
      <c r="W39" s="368"/>
      <c r="X39" s="368"/>
      <c r="Y39" s="368"/>
    </row>
    <row r="40" spans="1:26" s="3" customFormat="1" ht="14.5" customHeight="1" x14ac:dyDescent="0.35">
      <c r="A40" s="368"/>
      <c r="B40" s="368"/>
      <c r="C40" s="366"/>
      <c r="D40" s="368"/>
      <c r="E40" s="368"/>
      <c r="F40" s="368"/>
      <c r="G40" s="368"/>
      <c r="H40" s="368"/>
      <c r="I40" s="368"/>
      <c r="J40" s="368"/>
      <c r="K40" s="368"/>
      <c r="L40" s="368"/>
      <c r="M40" s="368"/>
      <c r="N40" s="368"/>
      <c r="O40" s="368"/>
      <c r="P40" s="368"/>
      <c r="Q40" s="368"/>
      <c r="R40" s="368"/>
      <c r="S40" s="368"/>
      <c r="T40" s="368"/>
      <c r="U40" s="368"/>
      <c r="V40" s="368"/>
      <c r="W40" s="368"/>
      <c r="X40" s="368"/>
      <c r="Y40" s="368"/>
    </row>
    <row r="41" spans="1:26" s="3" customFormat="1" ht="15" customHeight="1" x14ac:dyDescent="0.35">
      <c r="A41" s="368"/>
      <c r="B41" s="368"/>
      <c r="C41" s="366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68"/>
      <c r="R41" s="368"/>
      <c r="S41" s="368"/>
      <c r="T41" s="368"/>
      <c r="U41" s="368"/>
      <c r="V41" s="368"/>
      <c r="W41" s="368"/>
      <c r="X41" s="368"/>
      <c r="Y41" s="368"/>
    </row>
    <row r="42" spans="1:26" s="3" customFormat="1" x14ac:dyDescent="0.35">
      <c r="A42" s="368"/>
      <c r="B42" s="368"/>
      <c r="C42" s="366"/>
      <c r="D42" s="368"/>
      <c r="E42" s="368"/>
      <c r="F42" s="368"/>
      <c r="G42" s="368"/>
      <c r="H42" s="368"/>
      <c r="I42" s="368"/>
      <c r="J42" s="368"/>
      <c r="K42" s="368"/>
      <c r="L42" s="368"/>
      <c r="M42" s="368"/>
      <c r="N42" s="368"/>
      <c r="O42" s="368"/>
      <c r="P42" s="368"/>
      <c r="Q42" s="368"/>
      <c r="R42" s="368"/>
      <c r="S42" s="368"/>
      <c r="T42" s="368"/>
      <c r="U42" s="368"/>
      <c r="V42" s="368"/>
      <c r="W42" s="368"/>
      <c r="X42" s="368"/>
      <c r="Y42" s="368"/>
    </row>
    <row r="43" spans="1:26" s="3" customFormat="1" ht="14.5" customHeight="1" x14ac:dyDescent="0.35">
      <c r="A43" s="368"/>
      <c r="B43" s="368"/>
      <c r="C43" s="366"/>
      <c r="D43" s="368"/>
      <c r="E43" s="368"/>
      <c r="F43" s="368"/>
      <c r="G43" s="368"/>
      <c r="H43" s="368"/>
      <c r="I43" s="368"/>
      <c r="J43" s="368"/>
      <c r="K43" s="368"/>
      <c r="L43" s="368"/>
      <c r="M43" s="368"/>
      <c r="N43" s="368"/>
      <c r="O43" s="368"/>
      <c r="P43" s="368"/>
      <c r="Q43" s="368"/>
      <c r="R43" s="368"/>
      <c r="S43" s="368"/>
      <c r="T43" s="368"/>
      <c r="U43" s="368"/>
      <c r="V43" s="368"/>
      <c r="W43" s="368"/>
      <c r="X43" s="368"/>
      <c r="Y43" s="368"/>
    </row>
    <row r="44" spans="1:26" s="3" customFormat="1" ht="15" customHeight="1" x14ac:dyDescent="0.35">
      <c r="A44" s="368"/>
      <c r="B44" s="368"/>
      <c r="C44" s="366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368"/>
      <c r="W44" s="368"/>
      <c r="X44" s="368"/>
      <c r="Y44" s="368"/>
    </row>
    <row r="45" spans="1:26" s="3" customFormat="1" x14ac:dyDescent="0.35">
      <c r="A45" s="368"/>
      <c r="B45" s="368"/>
      <c r="C45" s="366"/>
      <c r="D45" s="368"/>
      <c r="E45" s="368"/>
      <c r="F45" s="368"/>
      <c r="G45" s="368"/>
      <c r="H45" s="368"/>
      <c r="I45" s="368"/>
      <c r="J45" s="368"/>
      <c r="K45" s="368"/>
      <c r="L45" s="368"/>
      <c r="M45" s="368"/>
      <c r="N45" s="368"/>
      <c r="O45" s="368"/>
      <c r="P45" s="368"/>
      <c r="Q45" s="368"/>
      <c r="R45" s="368"/>
      <c r="S45" s="368"/>
      <c r="T45" s="368"/>
      <c r="U45" s="368"/>
      <c r="V45" s="368"/>
      <c r="W45" s="368"/>
      <c r="X45" s="368"/>
      <c r="Y45" s="368"/>
    </row>
    <row r="46" spans="1:26" s="3" customFormat="1" x14ac:dyDescent="0.35">
      <c r="A46" s="368"/>
      <c r="B46" s="368"/>
      <c r="C46" s="366"/>
      <c r="D46" s="368"/>
      <c r="E46" s="368"/>
      <c r="F46" s="368"/>
      <c r="G46" s="368"/>
      <c r="H46" s="368"/>
      <c r="I46" s="368"/>
      <c r="J46" s="368"/>
      <c r="K46" s="368"/>
      <c r="L46" s="368"/>
      <c r="M46" s="368"/>
      <c r="N46" s="368"/>
      <c r="O46" s="368"/>
      <c r="P46" s="368"/>
      <c r="Q46" s="368"/>
      <c r="R46" s="368"/>
      <c r="S46" s="368"/>
      <c r="T46" s="368"/>
      <c r="U46" s="368"/>
      <c r="V46" s="368"/>
      <c r="W46" s="368"/>
      <c r="X46" s="368"/>
      <c r="Y46" s="368"/>
    </row>
    <row r="47" spans="1:26" s="3" customFormat="1" x14ac:dyDescent="0.35">
      <c r="A47" s="368"/>
      <c r="B47" s="368"/>
      <c r="C47" s="366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R47" s="368"/>
      <c r="S47" s="368"/>
      <c r="T47" s="368"/>
      <c r="U47" s="368"/>
      <c r="V47" s="368"/>
      <c r="W47" s="368"/>
      <c r="X47" s="368"/>
      <c r="Y47" s="368"/>
    </row>
    <row r="48" spans="1:26" s="3" customFormat="1" x14ac:dyDescent="0.35">
      <c r="A48" s="368"/>
      <c r="B48" s="368"/>
      <c r="C48" s="366"/>
      <c r="D48" s="368"/>
      <c r="E48" s="368"/>
      <c r="F48" s="368"/>
      <c r="G48" s="368"/>
      <c r="H48" s="368"/>
      <c r="I48" s="368"/>
      <c r="J48" s="368"/>
      <c r="K48" s="368"/>
      <c r="L48" s="368"/>
      <c r="M48" s="368"/>
      <c r="N48" s="368"/>
      <c r="O48" s="368"/>
      <c r="P48" s="368"/>
      <c r="Q48" s="368"/>
      <c r="R48" s="368"/>
      <c r="S48" s="368"/>
      <c r="T48" s="368"/>
      <c r="U48" s="368"/>
      <c r="V48" s="368"/>
      <c r="W48" s="368"/>
      <c r="X48" s="368"/>
      <c r="Y48" s="368"/>
    </row>
    <row r="49" spans="1:25" x14ac:dyDescent="0.35">
      <c r="A49" s="368"/>
      <c r="B49" s="368"/>
      <c r="C49" s="366"/>
      <c r="D49" s="368"/>
      <c r="E49" s="368"/>
      <c r="F49" s="368"/>
      <c r="G49" s="368"/>
      <c r="H49" s="368"/>
      <c r="I49" s="368"/>
      <c r="J49" s="368"/>
      <c r="K49" s="368"/>
      <c r="L49" s="368"/>
      <c r="M49" s="368"/>
      <c r="N49" s="368"/>
      <c r="O49" s="368"/>
      <c r="P49" s="368"/>
      <c r="Q49" s="368"/>
      <c r="R49" s="368"/>
      <c r="S49" s="368"/>
      <c r="T49" s="368"/>
      <c r="U49" s="368"/>
      <c r="V49" s="368"/>
      <c r="W49" s="368"/>
      <c r="X49" s="368"/>
      <c r="Y49" s="368"/>
    </row>
    <row r="50" spans="1:25" x14ac:dyDescent="0.35">
      <c r="A50" s="368"/>
      <c r="B50" s="368"/>
      <c r="C50" s="366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  <c r="X50" s="368"/>
      <c r="Y50" s="368"/>
    </row>
    <row r="51" spans="1:25" x14ac:dyDescent="0.35">
      <c r="A51" s="368"/>
      <c r="B51" s="368"/>
      <c r="C51" s="366"/>
      <c r="D51" s="366"/>
      <c r="E51" s="366"/>
      <c r="F51" s="366"/>
      <c r="G51" s="366"/>
      <c r="H51" s="366"/>
      <c r="I51" s="366"/>
      <c r="J51" s="366"/>
      <c r="K51" s="366"/>
      <c r="L51" s="366"/>
      <c r="M51" s="366"/>
      <c r="N51" s="366"/>
      <c r="O51" s="366"/>
      <c r="P51" s="366"/>
      <c r="Q51" s="366"/>
      <c r="R51" s="366"/>
      <c r="S51" s="366"/>
      <c r="T51" s="366"/>
      <c r="U51" s="366"/>
      <c r="V51" s="366"/>
      <c r="W51" s="366"/>
      <c r="X51" s="366"/>
      <c r="Y51" s="366"/>
    </row>
    <row r="52" spans="1:25" x14ac:dyDescent="0.35">
      <c r="A52" s="368"/>
      <c r="B52" s="368"/>
      <c r="C52" s="366"/>
      <c r="D52" s="366"/>
      <c r="E52" s="366"/>
      <c r="F52" s="366"/>
      <c r="G52" s="366"/>
      <c r="H52" s="366"/>
      <c r="I52" s="366"/>
      <c r="J52" s="366"/>
      <c r="K52" s="366"/>
      <c r="L52" s="366"/>
      <c r="M52" s="366"/>
      <c r="N52" s="366"/>
      <c r="O52" s="366"/>
      <c r="P52" s="366"/>
      <c r="Q52" s="366"/>
      <c r="R52" s="366"/>
      <c r="S52" s="366"/>
      <c r="T52" s="366"/>
      <c r="U52" s="366"/>
      <c r="V52" s="366"/>
      <c r="W52" s="366"/>
      <c r="X52" s="366"/>
      <c r="Y52" s="366"/>
    </row>
  </sheetData>
  <mergeCells count="26">
    <mergeCell ref="AQ27:AR28"/>
    <mergeCell ref="AK27:AL28"/>
    <mergeCell ref="AF27:AG28"/>
    <mergeCell ref="Y27:Z28"/>
    <mergeCell ref="J17:K18"/>
    <mergeCell ref="AQ22:AR23"/>
    <mergeCell ref="AK22:AL23"/>
    <mergeCell ref="AF22:AG23"/>
    <mergeCell ref="Y22:Z23"/>
    <mergeCell ref="J22:K23"/>
    <mergeCell ref="F29:F30"/>
    <mergeCell ref="Y33:Z34"/>
    <mergeCell ref="T33:U34"/>
    <mergeCell ref="O33:P34"/>
    <mergeCell ref="H22:H23"/>
    <mergeCell ref="F22:F23"/>
    <mergeCell ref="H36:H37"/>
    <mergeCell ref="O36:P37"/>
    <mergeCell ref="Q36:Q37"/>
    <mergeCell ref="J29:K30"/>
    <mergeCell ref="H29:H30"/>
    <mergeCell ref="T39:U39"/>
    <mergeCell ref="O39:P39"/>
    <mergeCell ref="V36:V37"/>
    <mergeCell ref="T36:U37"/>
    <mergeCell ref="S36:S37"/>
  </mergeCells>
  <dataValidations count="2">
    <dataValidation type="list" allowBlank="1" showInputMessage="1" showErrorMessage="1" sqref="F22:F23 F29:F30 T39:U39 O39:P39" xr:uid="{CAE4142F-062C-479D-BF1A-7363678EB253}">
      <formula1>"--,1,1.5,2"</formula1>
    </dataValidation>
    <dataValidation type="list" allowBlank="1" showInputMessage="1" showErrorMessage="1" sqref="AO23 AO28" xr:uid="{38A21464-437E-4AC7-B0D2-FEDF82D8E920}">
      <formula1>"5,10,15"</formula1>
    </dataValidation>
  </dataValidations>
  <printOptions horizontalCentered="1" verticalCentered="1"/>
  <pageMargins left="0.25" right="0.25" top="0.75" bottom="0.75" header="0.3" footer="0.3"/>
  <pageSetup scale="52" orientation="landscape" r:id="rId1"/>
  <headerFooter>
    <oddHeader>&amp;C&amp;"Arial,Bold Italic"&amp;20
DEPRESSED CORNER TEMPLATE (NORTHWEST CORNER)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685C6-26C1-4167-BACE-076C3706748C}">
  <sheetPr>
    <tabColor rgb="FF00B050"/>
  </sheetPr>
  <dimension ref="C8:AI46"/>
  <sheetViews>
    <sheetView zoomScale="70" zoomScaleNormal="70" workbookViewId="0">
      <selection activeCell="AB42" sqref="AB42:AC42"/>
    </sheetView>
  </sheetViews>
  <sheetFormatPr defaultColWidth="8.81640625" defaultRowHeight="14.5" x14ac:dyDescent="0.35"/>
  <cols>
    <col min="1" max="2" width="8.81640625" style="6"/>
    <col min="3" max="3" width="5.26953125" style="6" bestFit="1" customWidth="1"/>
    <col min="4" max="4" width="8.81640625" style="6"/>
    <col min="5" max="5" width="1.453125" style="6" customWidth="1"/>
    <col min="6" max="6" width="4.7265625" style="6" bestFit="1" customWidth="1"/>
    <col min="7" max="7" width="5.26953125" style="6" customWidth="1"/>
    <col min="8" max="8" width="3.26953125" style="6" customWidth="1"/>
    <col min="9" max="9" width="6.26953125" style="6" bestFit="1" customWidth="1"/>
    <col min="10" max="10" width="1.7265625" style="6" customWidth="1"/>
    <col min="11" max="12" width="4.7265625" style="6" customWidth="1"/>
    <col min="13" max="13" width="2.453125" style="3" customWidth="1"/>
    <col min="14" max="14" width="8.1796875" style="3" bestFit="1" customWidth="1"/>
    <col min="15" max="15" width="3" style="3" customWidth="1"/>
    <col min="16" max="17" width="4.7265625" style="6" customWidth="1"/>
    <col min="18" max="18" width="2.81640625" style="6" customWidth="1"/>
    <col min="19" max="19" width="6.26953125" style="6" bestFit="1" customWidth="1"/>
    <col min="20" max="20" width="3.26953125" style="6" customWidth="1"/>
    <col min="21" max="22" width="4.7265625" style="6" customWidth="1"/>
    <col min="23" max="23" width="2.453125" style="6" customWidth="1"/>
    <col min="24" max="24" width="4.26953125" style="6" customWidth="1"/>
    <col min="25" max="25" width="8.81640625" style="6"/>
    <col min="26" max="26" width="4.7265625" style="6" customWidth="1"/>
    <col min="27" max="27" width="3" style="6" customWidth="1"/>
    <col min="28" max="29" width="4.7265625" style="6" bestFit="1" customWidth="1"/>
    <col min="30" max="30" width="2.453125" style="6" customWidth="1"/>
    <col min="31" max="31" width="4.26953125" style="6" customWidth="1"/>
    <col min="32" max="32" width="8.81640625" style="6"/>
    <col min="33" max="33" width="3.7265625" style="6" customWidth="1"/>
    <col min="34" max="35" width="4.7265625" style="6" bestFit="1" customWidth="1"/>
    <col min="36" max="16384" width="8.81640625" style="6"/>
  </cols>
  <sheetData>
    <row r="8" spans="7:23" ht="15" thickBot="1" x14ac:dyDescent="0.4"/>
    <row r="9" spans="7:23" ht="19.5" thickTop="1" thickBot="1" x14ac:dyDescent="0.5">
      <c r="K9" s="559">
        <v>602.76</v>
      </c>
      <c r="L9" s="560"/>
      <c r="M9" s="68"/>
      <c r="N9" s="178">
        <f>(P9-K9)/N10</f>
        <v>3.5593220338989214E-2</v>
      </c>
      <c r="O9" s="68"/>
      <c r="P9" s="559">
        <v>602.97</v>
      </c>
      <c r="Q9" s="560"/>
    </row>
    <row r="10" spans="7:23" ht="19" thickBot="1" x14ac:dyDescent="0.4">
      <c r="K10" s="561"/>
      <c r="L10" s="562"/>
      <c r="M10" s="70"/>
      <c r="N10" s="472">
        <v>5.9</v>
      </c>
      <c r="O10" s="70"/>
      <c r="P10" s="561"/>
      <c r="Q10" s="562"/>
    </row>
    <row r="11" spans="7:23" s="3" customFormat="1" x14ac:dyDescent="0.35"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7:23" s="3" customFormat="1" x14ac:dyDescent="0.35">
      <c r="G12" s="6"/>
      <c r="H12" s="6"/>
      <c r="I12" s="6"/>
      <c r="J12" s="6"/>
      <c r="K12" s="325"/>
      <c r="L12" s="326"/>
      <c r="M12" s="439"/>
      <c r="N12" s="462"/>
      <c r="O12" s="462"/>
      <c r="P12" s="325"/>
      <c r="Q12" s="326"/>
    </row>
    <row r="13" spans="7:23" ht="32.5" x14ac:dyDescent="0.35">
      <c r="K13" s="13">
        <f>(K9-K16)/L13</f>
        <v>3.9999999999963624E-3</v>
      </c>
      <c r="L13" s="14">
        <v>5</v>
      </c>
      <c r="M13" s="463"/>
      <c r="N13" s="473" t="s">
        <v>1</v>
      </c>
      <c r="O13" s="464"/>
      <c r="P13" s="13">
        <f>(P9-P16)/Q13</f>
        <v>4.4000000000005458E-2</v>
      </c>
      <c r="Q13" s="14">
        <v>5</v>
      </c>
    </row>
    <row r="14" spans="7:23" s="3" customFormat="1" x14ac:dyDescent="0.35">
      <c r="G14" s="6"/>
      <c r="H14" s="6"/>
      <c r="I14" s="6"/>
      <c r="J14" s="6"/>
      <c r="K14" s="325"/>
      <c r="L14" s="326"/>
      <c r="M14" s="439"/>
      <c r="N14" s="462"/>
      <c r="O14" s="462"/>
      <c r="P14" s="325"/>
      <c r="Q14" s="326"/>
    </row>
    <row r="15" spans="7:23" ht="15" thickBot="1" x14ac:dyDescent="0.4"/>
    <row r="16" spans="7:23" ht="19.5" thickTop="1" thickBot="1" x14ac:dyDescent="0.5">
      <c r="K16" s="632">
        <v>602.74</v>
      </c>
      <c r="L16" s="633"/>
      <c r="M16" s="474"/>
      <c r="N16" s="475">
        <f>(P16-K16)/N17</f>
        <v>1.6666666666651508E-3</v>
      </c>
      <c r="O16" s="474"/>
      <c r="P16" s="632">
        <v>602.75</v>
      </c>
      <c r="Q16" s="633"/>
    </row>
    <row r="17" spans="3:35" ht="19" thickBot="1" x14ac:dyDescent="0.4">
      <c r="K17" s="634"/>
      <c r="L17" s="630"/>
      <c r="M17" s="476"/>
      <c r="N17" s="477">
        <v>6</v>
      </c>
      <c r="O17" s="476"/>
      <c r="P17" s="634"/>
      <c r="Q17" s="630"/>
    </row>
    <row r="18" spans="3:35" s="3" customFormat="1" x14ac:dyDescent="0.35"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3:35" s="3" customFormat="1" x14ac:dyDescent="0.35">
      <c r="G19" s="6"/>
      <c r="H19" s="6"/>
      <c r="I19" s="6"/>
      <c r="J19" s="6"/>
      <c r="K19" s="325"/>
      <c r="L19" s="326"/>
      <c r="M19" s="439"/>
      <c r="N19" s="462"/>
      <c r="O19" s="462"/>
      <c r="P19" s="325"/>
      <c r="Q19" s="326"/>
    </row>
    <row r="20" spans="3:35" ht="55.9" customHeight="1" x14ac:dyDescent="0.35">
      <c r="K20" s="13">
        <f>(K16-K23)/L20</f>
        <v>9.9999999999909051E-3</v>
      </c>
      <c r="L20" s="14">
        <v>5</v>
      </c>
      <c r="M20" s="463"/>
      <c r="N20" s="473" t="s">
        <v>0</v>
      </c>
      <c r="O20" s="464"/>
      <c r="P20" s="13">
        <f>(P16-P23)/Q20</f>
        <v>7.8160919539868694E-3</v>
      </c>
      <c r="Q20" s="14">
        <v>5</v>
      </c>
      <c r="AA20" s="3"/>
    </row>
    <row r="21" spans="3:35" x14ac:dyDescent="0.35">
      <c r="K21" s="13"/>
      <c r="L21" s="14"/>
      <c r="M21" s="463"/>
      <c r="N21" s="465"/>
      <c r="O21" s="465"/>
      <c r="P21" s="478"/>
      <c r="Q21" s="479"/>
      <c r="AA21" s="3"/>
    </row>
    <row r="22" spans="3:35" ht="9.65" customHeight="1" thickBot="1" x14ac:dyDescent="0.4">
      <c r="K22" s="480"/>
      <c r="L22" s="481"/>
      <c r="M22" s="480"/>
      <c r="N22" s="482"/>
      <c r="O22" s="482"/>
      <c r="P22" s="480"/>
      <c r="Q22" s="481"/>
      <c r="AA22" s="3"/>
    </row>
    <row r="23" spans="3:35" ht="19" thickBot="1" x14ac:dyDescent="0.5">
      <c r="C23" s="598">
        <v>1</v>
      </c>
      <c r="D23" s="553">
        <v>602.66</v>
      </c>
      <c r="F23" s="624">
        <f>D23-4.2/100*C23+0.5/12</f>
        <v>602.65966666666657</v>
      </c>
      <c r="G23" s="625"/>
      <c r="H23" s="30"/>
      <c r="I23" s="277">
        <f>(K23-F23)/I24</f>
        <v>3.4865900383319135E-3</v>
      </c>
      <c r="J23" s="30"/>
      <c r="K23" s="549">
        <v>602.69000000000005</v>
      </c>
      <c r="L23" s="550"/>
      <c r="M23" s="30"/>
      <c r="N23" s="483">
        <f>I23</f>
        <v>3.4865900383319135E-3</v>
      </c>
      <c r="O23" s="484"/>
      <c r="P23" s="635">
        <f>K23+N23*N24</f>
        <v>602.71091954023007</v>
      </c>
      <c r="Q23" s="635"/>
      <c r="AA23" s="3"/>
    </row>
    <row r="24" spans="3:35" ht="19" thickBot="1" x14ac:dyDescent="0.4">
      <c r="C24" s="599"/>
      <c r="D24" s="554"/>
      <c r="F24" s="626"/>
      <c r="G24" s="548"/>
      <c r="H24" s="31"/>
      <c r="I24" s="184">
        <v>8.6999999999999993</v>
      </c>
      <c r="J24" s="31"/>
      <c r="K24" s="551"/>
      <c r="L24" s="552"/>
      <c r="M24" s="31"/>
      <c r="N24" s="184">
        <v>6</v>
      </c>
      <c r="O24" s="485"/>
      <c r="P24" s="635"/>
      <c r="Q24" s="635"/>
      <c r="AA24" s="3"/>
    </row>
    <row r="25" spans="3:35" ht="9.65" customHeight="1" x14ac:dyDescent="0.45">
      <c r="F25" s="285"/>
      <c r="G25" s="286"/>
      <c r="H25" s="486"/>
      <c r="I25" s="486"/>
      <c r="J25" s="486"/>
      <c r="K25" s="486"/>
      <c r="L25" s="486"/>
      <c r="M25" s="486"/>
      <c r="N25" s="486"/>
      <c r="O25" s="486"/>
      <c r="P25" s="487"/>
      <c r="Q25" s="488"/>
      <c r="AA25" s="3"/>
    </row>
    <row r="26" spans="3:35" ht="9.65" customHeight="1" x14ac:dyDescent="0.45">
      <c r="F26" s="285"/>
      <c r="G26" s="286"/>
      <c r="H26" s="486"/>
      <c r="I26" s="486"/>
      <c r="J26" s="486"/>
      <c r="K26" s="486"/>
      <c r="L26" s="486"/>
      <c r="M26" s="486"/>
      <c r="N26" s="486"/>
      <c r="O26" s="486"/>
      <c r="P26" s="487"/>
      <c r="Q26" s="488"/>
      <c r="AA26" s="3"/>
    </row>
    <row r="27" spans="3:35" ht="9.65" customHeight="1" x14ac:dyDescent="0.45">
      <c r="F27" s="285"/>
      <c r="G27" s="286"/>
      <c r="H27" s="486"/>
      <c r="I27" s="486"/>
      <c r="J27" s="486"/>
      <c r="K27" s="486"/>
      <c r="L27" s="486"/>
      <c r="M27" s="486"/>
      <c r="N27" s="486"/>
      <c r="O27" s="486"/>
      <c r="P27" s="128"/>
      <c r="Q27" s="129"/>
      <c r="AA27" s="3"/>
    </row>
    <row r="28" spans="3:35" ht="9.65" customHeight="1" thickBot="1" x14ac:dyDescent="0.5">
      <c r="F28" s="285"/>
      <c r="G28" s="286"/>
      <c r="H28" s="486"/>
      <c r="I28" s="486"/>
      <c r="J28" s="486"/>
      <c r="K28" s="486"/>
      <c r="L28" s="486"/>
      <c r="M28" s="486"/>
      <c r="N28" s="486"/>
      <c r="O28" s="486"/>
      <c r="P28" s="128"/>
      <c r="Q28" s="129"/>
      <c r="AA28" s="3"/>
    </row>
    <row r="29" spans="3:35" ht="25.15" customHeight="1" thickBot="1" x14ac:dyDescent="0.5">
      <c r="F29" s="285"/>
      <c r="G29" s="286"/>
      <c r="H29" s="486"/>
      <c r="I29" s="486"/>
      <c r="J29" s="486"/>
      <c r="K29" s="486"/>
      <c r="L29" s="486"/>
      <c r="M29" s="486"/>
      <c r="N29" s="486"/>
      <c r="O29" s="486"/>
      <c r="P29" s="32"/>
      <c r="Q29" s="142"/>
      <c r="R29" s="323"/>
      <c r="S29" s="277">
        <f>(U29-P23)/S30</f>
        <v>2.2701149424904088E-3</v>
      </c>
      <c r="T29" s="489"/>
      <c r="U29" s="549">
        <v>602.72</v>
      </c>
      <c r="V29" s="550"/>
      <c r="X29" s="314"/>
      <c r="Y29" s="176">
        <f>(AB29-U29)/Y30</f>
        <v>1.3999999999987267E-2</v>
      </c>
      <c r="Z29" s="314"/>
      <c r="AA29" s="3"/>
      <c r="AB29" s="627">
        <v>602.79</v>
      </c>
      <c r="AC29" s="628"/>
      <c r="AE29" s="314"/>
      <c r="AF29" s="176">
        <f>(AH29-AB29)/AF30</f>
        <v>4.2000000000007275E-2</v>
      </c>
      <c r="AG29" s="314"/>
      <c r="AH29" s="566">
        <v>603</v>
      </c>
      <c r="AI29" s="567"/>
    </row>
    <row r="30" spans="3:35" ht="19.899999999999999" customHeight="1" thickBot="1" x14ac:dyDescent="0.5">
      <c r="F30" s="285"/>
      <c r="G30" s="286"/>
      <c r="H30" s="486"/>
      <c r="I30" s="486"/>
      <c r="J30" s="486"/>
      <c r="K30" s="486"/>
      <c r="L30" s="486"/>
      <c r="M30" s="486"/>
      <c r="N30" s="486"/>
      <c r="O30" s="486"/>
      <c r="P30" s="32"/>
      <c r="Q30" s="32"/>
      <c r="R30" s="324"/>
      <c r="S30" s="184">
        <f>2.9+1.1</f>
        <v>4</v>
      </c>
      <c r="T30" s="76"/>
      <c r="U30" s="551"/>
      <c r="V30" s="552"/>
      <c r="X30" s="316"/>
      <c r="Y30" s="177">
        <v>5</v>
      </c>
      <c r="Z30" s="316"/>
      <c r="AA30" s="3"/>
      <c r="AB30" s="629"/>
      <c r="AC30" s="630"/>
      <c r="AE30" s="316"/>
      <c r="AF30" s="177">
        <v>5</v>
      </c>
      <c r="AG30" s="316"/>
      <c r="AH30" s="568"/>
      <c r="AI30" s="562"/>
    </row>
    <row r="31" spans="3:35" ht="18.5" x14ac:dyDescent="0.45">
      <c r="C31" s="18"/>
      <c r="D31" s="18"/>
      <c r="E31" s="18"/>
      <c r="F31" s="285"/>
      <c r="G31" s="286"/>
      <c r="H31" s="486"/>
      <c r="I31" s="486"/>
      <c r="J31" s="486"/>
      <c r="K31" s="486"/>
      <c r="L31" s="486"/>
      <c r="M31" s="486"/>
      <c r="N31" s="486"/>
      <c r="O31" s="486"/>
      <c r="P31" s="32"/>
      <c r="Q31" s="32"/>
      <c r="R31" s="32"/>
      <c r="S31" s="32"/>
      <c r="T31" s="32"/>
      <c r="U31" s="430"/>
      <c r="V31" s="429"/>
      <c r="X31" s="453"/>
      <c r="Y31" s="453"/>
      <c r="Z31" s="453"/>
      <c r="AA31" s="3"/>
      <c r="AB31" s="490"/>
      <c r="AC31" s="491"/>
      <c r="AE31" s="453"/>
      <c r="AF31" s="453"/>
      <c r="AG31" s="453"/>
      <c r="AH31" s="432"/>
      <c r="AI31" s="431"/>
    </row>
    <row r="32" spans="3:35" ht="46.9" customHeight="1" x14ac:dyDescent="0.45">
      <c r="F32" s="444">
        <f>(F23-F34)/G32</f>
        <v>1.1363636363626028E-3</v>
      </c>
      <c r="G32" s="445">
        <v>8.8000000000000007</v>
      </c>
      <c r="H32" s="486"/>
      <c r="I32" s="486"/>
      <c r="J32" s="486"/>
      <c r="K32" s="486"/>
      <c r="L32" s="486"/>
      <c r="M32" s="486"/>
      <c r="N32" s="492" t="s">
        <v>13</v>
      </c>
      <c r="O32" s="486"/>
      <c r="P32" s="32"/>
      <c r="Q32" s="32"/>
      <c r="R32" s="32"/>
      <c r="S32" s="492"/>
      <c r="T32" s="32"/>
      <c r="U32" s="26">
        <f>(U29-U34)/V32</f>
        <v>1.4365530303044645E-2</v>
      </c>
      <c r="V32" s="294">
        <v>5.6</v>
      </c>
      <c r="X32" s="463"/>
      <c r="Y32" s="473" t="s">
        <v>0</v>
      </c>
      <c r="Z32" s="453"/>
      <c r="AA32" s="3"/>
      <c r="AB32" s="493">
        <f>(AB29-AB34)/AC32</f>
        <v>3.6363636363603291E-3</v>
      </c>
      <c r="AC32" s="494">
        <v>5.5</v>
      </c>
      <c r="AE32" s="463"/>
      <c r="AF32" s="473" t="s">
        <v>1</v>
      </c>
      <c r="AG32" s="453"/>
      <c r="AH32" s="292">
        <f>(AH29-AH34)/AI32</f>
        <v>2.5925925925923399E-2</v>
      </c>
      <c r="AI32" s="293">
        <v>5.4</v>
      </c>
    </row>
    <row r="33" spans="3:35" ht="19" thickBot="1" x14ac:dyDescent="0.5">
      <c r="F33" s="285"/>
      <c r="G33" s="286"/>
      <c r="H33" s="486"/>
      <c r="I33" s="486"/>
      <c r="J33" s="486"/>
      <c r="K33" s="486"/>
      <c r="L33" s="486"/>
      <c r="M33" s="486"/>
      <c r="N33" s="486"/>
      <c r="O33" s="486"/>
      <c r="P33" s="32"/>
      <c r="Q33" s="32"/>
      <c r="R33" s="32"/>
      <c r="S33" s="495"/>
      <c r="T33" s="32"/>
      <c r="U33" s="496"/>
      <c r="V33" s="497"/>
      <c r="X33" s="463"/>
      <c r="Y33" s="498"/>
      <c r="Z33" s="453"/>
      <c r="AA33" s="3"/>
      <c r="AB33" s="493"/>
      <c r="AC33" s="494"/>
      <c r="AE33" s="463"/>
      <c r="AF33" s="498"/>
      <c r="AG33" s="453"/>
      <c r="AH33" s="292"/>
      <c r="AI33" s="293"/>
    </row>
    <row r="34" spans="3:35" ht="19" thickBot="1" x14ac:dyDescent="0.4">
      <c r="C34" s="598">
        <v>1</v>
      </c>
      <c r="D34" s="553">
        <v>602.65</v>
      </c>
      <c r="F34" s="624">
        <f>D34-4.2/100*C34+0.5/12</f>
        <v>602.64966666666658</v>
      </c>
      <c r="G34" s="625"/>
      <c r="H34" s="37"/>
      <c r="I34" s="277"/>
      <c r="J34" s="37"/>
      <c r="K34" s="37"/>
      <c r="L34" s="37"/>
      <c r="M34" s="37"/>
      <c r="N34" s="277">
        <f>F32</f>
        <v>1.1363636363626028E-3</v>
      </c>
      <c r="O34" s="323"/>
      <c r="P34" s="323"/>
      <c r="Q34" s="323"/>
      <c r="R34" s="323"/>
      <c r="S34" s="323"/>
      <c r="T34" s="484"/>
      <c r="U34" s="631">
        <f>F34-N34*N35</f>
        <v>602.63955303030298</v>
      </c>
      <c r="V34" s="631"/>
      <c r="X34" s="314"/>
      <c r="Y34" s="176">
        <f>(AB34-U34)/Y35</f>
        <v>2.6089393939400907E-2</v>
      </c>
      <c r="Z34" s="314"/>
      <c r="AA34" s="3"/>
      <c r="AB34" s="627">
        <v>602.77</v>
      </c>
      <c r="AC34" s="628"/>
      <c r="AE34" s="314"/>
      <c r="AF34" s="176">
        <f>(AH34-AB34)/AF35</f>
        <v>1.8000000000006365E-2</v>
      </c>
      <c r="AG34" s="314"/>
      <c r="AH34" s="566">
        <v>602.86</v>
      </c>
      <c r="AI34" s="567"/>
    </row>
    <row r="35" spans="3:35" ht="19" thickBot="1" x14ac:dyDescent="0.4">
      <c r="C35" s="599"/>
      <c r="D35" s="554"/>
      <c r="F35" s="626"/>
      <c r="G35" s="548"/>
      <c r="H35" s="38"/>
      <c r="I35" s="184"/>
      <c r="J35" s="38"/>
      <c r="K35" s="38"/>
      <c r="L35" s="38"/>
      <c r="M35" s="38"/>
      <c r="N35" s="184">
        <f>4.9+4</f>
        <v>8.9</v>
      </c>
      <c r="O35" s="324"/>
      <c r="P35" s="324"/>
      <c r="Q35" s="324"/>
      <c r="R35" s="324"/>
      <c r="S35" s="324"/>
      <c r="T35" s="485"/>
      <c r="U35" s="631"/>
      <c r="V35" s="631"/>
      <c r="X35" s="316"/>
      <c r="Y35" s="177">
        <v>5</v>
      </c>
      <c r="Z35" s="316"/>
      <c r="AA35" s="3"/>
      <c r="AB35" s="629"/>
      <c r="AC35" s="630"/>
      <c r="AE35" s="316"/>
      <c r="AF35" s="177">
        <v>5</v>
      </c>
      <c r="AG35" s="316"/>
      <c r="AH35" s="568"/>
      <c r="AI35" s="562"/>
    </row>
    <row r="36" spans="3:35" s="3" customFormat="1" ht="10.15" customHeight="1" thickBot="1" x14ac:dyDescent="0.4">
      <c r="I36" s="499"/>
      <c r="J36" s="499"/>
      <c r="V36" s="6"/>
    </row>
    <row r="37" spans="3:35" s="3" customFormat="1" ht="15" customHeight="1" x14ac:dyDescent="0.35">
      <c r="I37" s="499"/>
      <c r="J37" s="499"/>
      <c r="Z37" s="6"/>
      <c r="AA37" s="6"/>
      <c r="AB37" s="624">
        <f>AB40-6/100*AB42+6/12</f>
        <v>602.99</v>
      </c>
      <c r="AC37" s="625"/>
      <c r="AE37" s="6"/>
      <c r="AF37" s="6"/>
      <c r="AG37" s="6"/>
      <c r="AH37" s="624">
        <f>AH40-6/100*AH42+6/12</f>
        <v>602.94000000000005</v>
      </c>
      <c r="AI37" s="625"/>
    </row>
    <row r="38" spans="3:35" s="3" customFormat="1" ht="15" customHeight="1" thickBot="1" x14ac:dyDescent="0.4">
      <c r="I38" s="5"/>
      <c r="J38" s="5"/>
      <c r="Z38" s="6"/>
      <c r="AA38" s="6"/>
      <c r="AB38" s="626"/>
      <c r="AC38" s="548"/>
      <c r="AE38" s="6"/>
      <c r="AF38" s="6"/>
      <c r="AG38" s="6"/>
      <c r="AH38" s="626"/>
      <c r="AI38" s="548"/>
    </row>
    <row r="39" spans="3:35" s="3" customFormat="1" ht="23.5" customHeight="1" thickBot="1" x14ac:dyDescent="0.4">
      <c r="G39" s="499"/>
      <c r="H39" s="5"/>
      <c r="I39" s="5"/>
      <c r="J39" s="5"/>
      <c r="Z39" s="6"/>
      <c r="AA39" s="6"/>
      <c r="AC39" s="6"/>
      <c r="AE39" s="6"/>
      <c r="AF39" s="6"/>
      <c r="AG39" s="6"/>
      <c r="AI39" s="6"/>
    </row>
    <row r="40" spans="3:35" s="3" customFormat="1" ht="15" customHeight="1" x14ac:dyDescent="0.35">
      <c r="G40" s="499"/>
      <c r="W40" s="6"/>
      <c r="X40" s="6"/>
      <c r="Y40" s="6"/>
      <c r="Z40" s="6"/>
      <c r="AA40" s="6"/>
      <c r="AB40" s="537">
        <v>602.54999999999995</v>
      </c>
      <c r="AC40" s="538"/>
      <c r="AE40" s="6"/>
      <c r="AF40" s="6"/>
      <c r="AG40" s="6"/>
      <c r="AH40" s="537">
        <v>602.5</v>
      </c>
      <c r="AI40" s="538"/>
    </row>
    <row r="41" spans="3:35" s="3" customFormat="1" ht="15" customHeight="1" thickBot="1" x14ac:dyDescent="0.4">
      <c r="F41" s="6"/>
      <c r="G41" s="5"/>
      <c r="W41" s="6"/>
      <c r="X41" s="6"/>
      <c r="Y41" s="6"/>
      <c r="Z41" s="6"/>
      <c r="AA41" s="6"/>
      <c r="AB41" s="543"/>
      <c r="AC41" s="544"/>
      <c r="AE41" s="6"/>
      <c r="AF41" s="6"/>
      <c r="AG41" s="6"/>
      <c r="AH41" s="543"/>
      <c r="AI41" s="544"/>
    </row>
    <row r="42" spans="3:35" s="3" customFormat="1" ht="19" thickBot="1" x14ac:dyDescent="0.4">
      <c r="F42" s="6"/>
      <c r="G42" s="5"/>
      <c r="W42" s="6"/>
      <c r="X42" s="6"/>
      <c r="Y42" s="6"/>
      <c r="Z42" s="6"/>
      <c r="AA42" s="6"/>
      <c r="AB42" s="563">
        <v>1</v>
      </c>
      <c r="AC42" s="564"/>
      <c r="AE42" s="6"/>
      <c r="AF42" s="6"/>
      <c r="AG42" s="6"/>
      <c r="AH42" s="563">
        <v>1</v>
      </c>
      <c r="AI42" s="564"/>
    </row>
    <row r="43" spans="3:35" s="3" customFormat="1" x14ac:dyDescent="0.35"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E43" s="6"/>
      <c r="AF43" s="6"/>
      <c r="AG43" s="6"/>
      <c r="AH43" s="6"/>
      <c r="AI43" s="6"/>
    </row>
    <row r="44" spans="3:35" s="3" customFormat="1" x14ac:dyDescent="0.35"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E44" s="6"/>
      <c r="AF44" s="6"/>
      <c r="AG44" s="6"/>
      <c r="AH44" s="6"/>
      <c r="AI44" s="6"/>
    </row>
    <row r="46" spans="3:35" x14ac:dyDescent="0.35">
      <c r="M46" s="6"/>
      <c r="N46" s="6"/>
      <c r="O46" s="6"/>
    </row>
  </sheetData>
  <mergeCells count="24">
    <mergeCell ref="K9:L10"/>
    <mergeCell ref="P9:Q10"/>
    <mergeCell ref="K16:L17"/>
    <mergeCell ref="P16:Q17"/>
    <mergeCell ref="C23:C24"/>
    <mergeCell ref="D23:D24"/>
    <mergeCell ref="F23:G24"/>
    <mergeCell ref="K23:L24"/>
    <mergeCell ref="P23:Q24"/>
    <mergeCell ref="U29:V30"/>
    <mergeCell ref="AB29:AC30"/>
    <mergeCell ref="AH29:AI30"/>
    <mergeCell ref="C34:C35"/>
    <mergeCell ref="D34:D35"/>
    <mergeCell ref="F34:G35"/>
    <mergeCell ref="U34:V35"/>
    <mergeCell ref="AB34:AC35"/>
    <mergeCell ref="AH34:AI35"/>
    <mergeCell ref="AB37:AC38"/>
    <mergeCell ref="AH37:AI38"/>
    <mergeCell ref="AB40:AC41"/>
    <mergeCell ref="AH40:AI41"/>
    <mergeCell ref="AB42:AC42"/>
    <mergeCell ref="AH42:AI42"/>
  </mergeCells>
  <dataValidations count="1">
    <dataValidation type="list" allowBlank="1" showInputMessage="1" showErrorMessage="1" sqref="C23:C24 C34:C35 AB42:AC42 AH42:AI42" xr:uid="{2C26039F-68DE-44E3-874F-E95792C066DA}">
      <formula1>"--,1,1.5,2"</formula1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6A094-A838-4D3F-B9D7-28C60D9F4AC3}">
  <sheetPr>
    <tabColor rgb="FF00B050"/>
  </sheetPr>
  <dimension ref="F2:AL52"/>
  <sheetViews>
    <sheetView tabSelected="1" topLeftCell="A55" zoomScale="90" zoomScaleNormal="90" workbookViewId="0">
      <selection activeCell="Y9" sqref="Y9:Z10"/>
    </sheetView>
  </sheetViews>
  <sheetFormatPr defaultColWidth="8.81640625" defaultRowHeight="14.5" x14ac:dyDescent="0.35"/>
  <cols>
    <col min="1" max="6" width="8.81640625" style="6"/>
    <col min="7" max="7" width="1.7265625" style="6" customWidth="1"/>
    <col min="8" max="8" width="9" style="6" customWidth="1"/>
    <col min="9" max="9" width="2.453125" style="6" customWidth="1"/>
    <col min="10" max="10" width="5.7265625" style="6" customWidth="1"/>
    <col min="11" max="11" width="4.453125" style="6" customWidth="1"/>
    <col min="12" max="12" width="3.7265625" style="6" customWidth="1"/>
    <col min="13" max="13" width="11" style="6" customWidth="1"/>
    <col min="14" max="14" width="1.7265625" style="6" customWidth="1"/>
    <col min="15" max="16" width="4.7265625" style="6" customWidth="1"/>
    <col min="17" max="17" width="5.26953125" style="3" customWidth="1"/>
    <col min="18" max="18" width="13.54296875" style="3" bestFit="1" customWidth="1"/>
    <col min="19" max="19" width="3.453125" style="3" customWidth="1"/>
    <col min="20" max="20" width="4.54296875" style="3" customWidth="1"/>
    <col min="21" max="21" width="3.7265625" style="3" customWidth="1"/>
    <col min="22" max="23" width="4.7265625" style="6" customWidth="1"/>
    <col min="24" max="24" width="3.26953125" style="6" customWidth="1"/>
    <col min="25" max="26" width="4.7265625" style="6" customWidth="1"/>
    <col min="27" max="27" width="6.26953125" style="6" customWidth="1"/>
    <col min="28" max="28" width="12.7265625" style="6" bestFit="1" customWidth="1"/>
    <col min="29" max="29" width="7.26953125" style="6" customWidth="1"/>
    <col min="30" max="30" width="2.7265625" style="6" customWidth="1"/>
    <col min="31" max="32" width="4.7265625" style="6" bestFit="1" customWidth="1"/>
    <col min="33" max="33" width="4.453125" style="6" customWidth="1"/>
    <col min="34" max="34" width="12.26953125" style="6" customWidth="1"/>
    <col min="35" max="35" width="4.81640625" style="6" customWidth="1"/>
    <col min="36" max="37" width="4.7265625" style="6" bestFit="1" customWidth="1"/>
    <col min="38" max="16384" width="8.81640625" style="6"/>
  </cols>
  <sheetData>
    <row r="2" spans="6:38" ht="12" customHeight="1" x14ac:dyDescent="0.35"/>
    <row r="3" spans="6:38" ht="19.899999999999999" customHeight="1" x14ac:dyDescent="0.35"/>
    <row r="4" spans="6:38" ht="19.899999999999999" customHeight="1" x14ac:dyDescent="0.35"/>
    <row r="5" spans="6:38" ht="19.899999999999999" customHeight="1" x14ac:dyDescent="0.35"/>
    <row r="6" spans="6:38" ht="12" customHeight="1" x14ac:dyDescent="0.35"/>
    <row r="7" spans="6:38" ht="9" customHeight="1" thickBot="1" x14ac:dyDescent="0.4"/>
    <row r="8" spans="6:38" ht="25.5" customHeight="1" thickBot="1" x14ac:dyDescent="0.4">
      <c r="Y8" s="563">
        <v>1</v>
      </c>
      <c r="Z8" s="564"/>
    </row>
    <row r="9" spans="6:38" s="3" customFormat="1" ht="12" customHeight="1" x14ac:dyDescent="0.35">
      <c r="H9" s="6"/>
      <c r="I9" s="6"/>
      <c r="J9" s="6"/>
      <c r="K9" s="6"/>
      <c r="L9" s="6"/>
      <c r="M9" s="6"/>
      <c r="N9" s="6"/>
      <c r="O9" s="6"/>
      <c r="P9" s="6"/>
      <c r="V9" s="6"/>
      <c r="W9" s="6"/>
      <c r="X9" s="6"/>
      <c r="Y9" s="537">
        <v>595.39</v>
      </c>
      <c r="Z9" s="538"/>
    </row>
    <row r="10" spans="6:38" s="3" customFormat="1" ht="19.899999999999999" customHeight="1" thickBot="1" x14ac:dyDescent="0.4">
      <c r="H10" s="6"/>
      <c r="I10" s="6"/>
      <c r="J10" s="6"/>
      <c r="K10" s="6"/>
      <c r="L10" s="6"/>
      <c r="M10" s="6"/>
      <c r="N10" s="6"/>
      <c r="O10" s="6"/>
      <c r="P10" s="6"/>
      <c r="V10" s="6"/>
      <c r="W10" s="6"/>
      <c r="X10" s="6"/>
      <c r="Y10" s="543"/>
      <c r="Z10" s="544"/>
    </row>
    <row r="11" spans="6:38" s="3" customFormat="1" ht="10.15" customHeight="1" thickBot="1" x14ac:dyDescent="0.4">
      <c r="H11" s="6"/>
      <c r="I11" s="6"/>
      <c r="J11" s="6"/>
      <c r="K11" s="6"/>
      <c r="L11" s="6"/>
      <c r="M11" s="6"/>
      <c r="N11" s="6"/>
      <c r="O11" s="6"/>
      <c r="P11" s="6"/>
      <c r="V11" s="6"/>
      <c r="W11" s="6"/>
      <c r="X11" s="6"/>
      <c r="Y11" s="6"/>
      <c r="Z11" s="6"/>
    </row>
    <row r="12" spans="6:38" s="3" customFormat="1" ht="19" thickBot="1" x14ac:dyDescent="0.5">
      <c r="H12" s="6"/>
      <c r="I12" s="6"/>
      <c r="J12" s="435"/>
      <c r="K12" s="308"/>
      <c r="L12" s="298"/>
      <c r="M12" s="298"/>
      <c r="N12" s="298"/>
      <c r="O12" s="298"/>
      <c r="P12" s="298"/>
      <c r="Q12" s="298"/>
      <c r="R12" s="183">
        <f>(Y12-J29)/R13</f>
        <v>1.4954954954949548E-2</v>
      </c>
      <c r="S12" s="183"/>
      <c r="T12" s="183"/>
      <c r="U12" s="436"/>
      <c r="V12" s="300"/>
      <c r="W12" s="300"/>
      <c r="X12" s="300"/>
      <c r="Y12" s="624">
        <f>Y9-4.2/100*Y8+0.5/12</f>
        <v>595.38966666666659</v>
      </c>
      <c r="Z12" s="625"/>
    </row>
    <row r="13" spans="6:38" s="3" customFormat="1" ht="19" thickBot="1" x14ac:dyDescent="0.4">
      <c r="H13" s="6"/>
      <c r="I13" s="6"/>
      <c r="J13" s="435"/>
      <c r="K13" s="437"/>
      <c r="L13" s="303"/>
      <c r="M13" s="303"/>
      <c r="N13" s="303"/>
      <c r="O13" s="303"/>
      <c r="P13" s="303"/>
      <c r="Q13" s="303"/>
      <c r="R13" s="306">
        <v>11.1</v>
      </c>
      <c r="S13" s="306"/>
      <c r="T13" s="306"/>
      <c r="U13" s="438"/>
      <c r="V13" s="305"/>
      <c r="W13" s="305"/>
      <c r="X13" s="305"/>
      <c r="Y13" s="626"/>
      <c r="Z13" s="548"/>
    </row>
    <row r="14" spans="6:38" s="3" customFormat="1" ht="18.5" x14ac:dyDescent="0.35">
      <c r="H14" s="6"/>
      <c r="I14" s="6"/>
      <c r="J14" s="285"/>
      <c r="K14" s="286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32"/>
      <c r="X14" s="43"/>
      <c r="Y14" s="430"/>
      <c r="Z14" s="429"/>
    </row>
    <row r="15" spans="6:38" s="3" customFormat="1" ht="66.75" customHeight="1" x14ac:dyDescent="0.35">
      <c r="F15" s="6"/>
      <c r="G15" s="6"/>
      <c r="H15" s="6"/>
      <c r="I15" s="6"/>
      <c r="J15" s="285"/>
      <c r="K15" s="286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32"/>
      <c r="X15" s="43"/>
      <c r="Y15" s="26">
        <f>(Y12-Y17)/Z15</f>
        <v>8.9506172838793173E-4</v>
      </c>
      <c r="Z15" s="294">
        <f>8.3+2.5</f>
        <v>10.8</v>
      </c>
    </row>
    <row r="16" spans="6:38" ht="9.75" customHeight="1" thickBot="1" x14ac:dyDescent="0.4">
      <c r="J16" s="285"/>
      <c r="K16" s="286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32"/>
      <c r="X16" s="43"/>
      <c r="Y16" s="26" t="s">
        <v>27</v>
      </c>
      <c r="Z16" s="294"/>
      <c r="AE16" s="3"/>
      <c r="AF16" s="3"/>
      <c r="AG16" s="3"/>
      <c r="AH16" s="3"/>
      <c r="AI16" s="3"/>
      <c r="AJ16" s="3"/>
      <c r="AK16" s="3"/>
      <c r="AL16" s="3"/>
    </row>
    <row r="17" spans="6:37" s="3" customFormat="1" ht="19" thickBot="1" x14ac:dyDescent="0.4">
      <c r="J17" s="285"/>
      <c r="K17" s="286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32"/>
      <c r="X17" s="43"/>
      <c r="Y17" s="549">
        <v>595.38</v>
      </c>
      <c r="Z17" s="550"/>
      <c r="AA17" s="314"/>
      <c r="AB17" s="176">
        <f>(AE17-Y17)/AB18</f>
        <v>1.9999999999981812E-3</v>
      </c>
      <c r="AC17" s="314"/>
      <c r="AD17" s="6"/>
      <c r="AE17" s="549">
        <v>595.39</v>
      </c>
      <c r="AF17" s="550"/>
      <c r="AG17" s="314"/>
      <c r="AH17" s="176">
        <f>(AJ17-AE17)/AH18</f>
        <v>1.9999999999981812E-3</v>
      </c>
      <c r="AI17" s="314"/>
      <c r="AJ17" s="644">
        <v>595.4</v>
      </c>
      <c r="AK17" s="645"/>
    </row>
    <row r="18" spans="6:37" s="3" customFormat="1" ht="14.5" customHeight="1" thickBot="1" x14ac:dyDescent="0.4">
      <c r="J18" s="285"/>
      <c r="K18" s="286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32"/>
      <c r="X18" s="43"/>
      <c r="Y18" s="551"/>
      <c r="Z18" s="552"/>
      <c r="AA18" s="316"/>
      <c r="AB18" s="177">
        <v>5</v>
      </c>
      <c r="AC18" s="316"/>
      <c r="AD18" s="6"/>
      <c r="AE18" s="551"/>
      <c r="AF18" s="552"/>
      <c r="AG18" s="316"/>
      <c r="AH18" s="177">
        <v>5</v>
      </c>
      <c r="AI18" s="316"/>
      <c r="AJ18" s="646"/>
      <c r="AK18" s="643"/>
    </row>
    <row r="19" spans="6:37" s="3" customFormat="1" ht="15" customHeight="1" x14ac:dyDescent="0.35">
      <c r="J19" s="285"/>
      <c r="K19" s="286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32"/>
      <c r="X19" s="43"/>
      <c r="Y19" s="430"/>
      <c r="Z19" s="429"/>
      <c r="AA19" s="439"/>
      <c r="AB19" s="439"/>
      <c r="AC19" s="439"/>
      <c r="AD19" s="6"/>
      <c r="AE19" s="430"/>
      <c r="AF19" s="429"/>
      <c r="AG19" s="439"/>
      <c r="AH19" s="439"/>
      <c r="AI19" s="439"/>
      <c r="AJ19" s="440"/>
      <c r="AK19" s="441"/>
    </row>
    <row r="20" spans="6:37" s="3" customFormat="1" ht="15" customHeight="1" x14ac:dyDescent="0.35">
      <c r="J20" s="285"/>
      <c r="K20" s="286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32"/>
      <c r="X20" s="43"/>
      <c r="Y20" s="279"/>
      <c r="Z20" s="280"/>
      <c r="AA20" s="439"/>
      <c r="AB20" s="439"/>
      <c r="AC20" s="439"/>
      <c r="AD20" s="6"/>
      <c r="AE20" s="279"/>
      <c r="AF20" s="280"/>
      <c r="AG20" s="439"/>
      <c r="AH20" s="439"/>
      <c r="AI20" s="439"/>
      <c r="AJ20" s="442"/>
      <c r="AK20" s="443"/>
    </row>
    <row r="21" spans="6:37" s="3" customFormat="1" ht="69" customHeight="1" x14ac:dyDescent="0.35">
      <c r="J21" s="444"/>
      <c r="K21" s="445"/>
      <c r="L21" s="43"/>
      <c r="M21" s="43"/>
      <c r="N21" s="43"/>
      <c r="O21" s="43"/>
      <c r="P21" s="43"/>
      <c r="Q21" s="43"/>
      <c r="R21" s="446" t="s">
        <v>13</v>
      </c>
      <c r="S21" s="446"/>
      <c r="T21" s="446"/>
      <c r="U21" s="43"/>
      <c r="V21" s="43"/>
      <c r="W21" s="43"/>
      <c r="X21" s="43"/>
      <c r="Y21" s="26">
        <f>(Y17-V23)/Z21</f>
        <v>1.9999999999981812E-3</v>
      </c>
      <c r="Z21" s="294">
        <v>5</v>
      </c>
      <c r="AA21" s="447"/>
      <c r="AB21" s="448" t="s">
        <v>0</v>
      </c>
      <c r="AC21" s="439"/>
      <c r="AD21" s="6"/>
      <c r="AE21" s="26">
        <f>(AE17-AE23)/AF21</f>
        <v>1.6949152542357466E-3</v>
      </c>
      <c r="AF21" s="294">
        <v>5.9</v>
      </c>
      <c r="AG21" s="447"/>
      <c r="AH21" s="448" t="s">
        <v>1</v>
      </c>
      <c r="AI21" s="439"/>
      <c r="AJ21" s="449">
        <f>(AJ23-AJ17)/AK21</f>
        <v>1.2000000000004245E-2</v>
      </c>
      <c r="AK21" s="450">
        <v>7.5</v>
      </c>
    </row>
    <row r="22" spans="6:37" s="3" customFormat="1" ht="19" thickBot="1" x14ac:dyDescent="0.4">
      <c r="J22" s="285"/>
      <c r="K22" s="286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32"/>
      <c r="Y22" s="451"/>
      <c r="Z22" s="452"/>
      <c r="AA22" s="453"/>
      <c r="AB22" s="453"/>
      <c r="AC22" s="453"/>
      <c r="AD22" s="6"/>
      <c r="AE22" s="26"/>
      <c r="AF22" s="294"/>
      <c r="AG22" s="453"/>
      <c r="AH22" s="453"/>
      <c r="AI22" s="453"/>
      <c r="AJ22" s="449"/>
      <c r="AK22" s="450"/>
    </row>
    <row r="23" spans="6:37" s="3" customFormat="1" ht="19" thickBot="1" x14ac:dyDescent="0.4">
      <c r="J23" s="285"/>
      <c r="K23" s="286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549">
        <v>595.37</v>
      </c>
      <c r="W23" s="550"/>
      <c r="X23" s="454"/>
      <c r="Y23" s="314"/>
      <c r="Z23" s="314"/>
      <c r="AA23" s="314"/>
      <c r="AB23" s="176">
        <f>(AE23-V23)/AB24</f>
        <v>1.9999999999981812E-3</v>
      </c>
      <c r="AC23" s="314"/>
      <c r="AD23" s="6"/>
      <c r="AE23" s="549">
        <v>595.38</v>
      </c>
      <c r="AF23" s="550"/>
      <c r="AG23" s="314"/>
      <c r="AH23" s="176">
        <f>(AJ23-AE23)/AH24</f>
        <v>2.2000000000002729E-2</v>
      </c>
      <c r="AI23" s="314"/>
      <c r="AJ23" s="644">
        <v>595.49</v>
      </c>
      <c r="AK23" s="645"/>
    </row>
    <row r="24" spans="6:37" s="3" customFormat="1" ht="19" thickBot="1" x14ac:dyDescent="0.4">
      <c r="J24" s="285"/>
      <c r="K24" s="286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551"/>
      <c r="W24" s="552"/>
      <c r="X24" s="316"/>
      <c r="Y24" s="316"/>
      <c r="Z24" s="316"/>
      <c r="AA24" s="316"/>
      <c r="AB24" s="177">
        <v>5</v>
      </c>
      <c r="AC24" s="316"/>
      <c r="AD24" s="6"/>
      <c r="AE24" s="551"/>
      <c r="AF24" s="552"/>
      <c r="AG24" s="316"/>
      <c r="AH24" s="177">
        <v>5</v>
      </c>
      <c r="AI24" s="316"/>
      <c r="AJ24" s="646"/>
      <c r="AK24" s="643"/>
    </row>
    <row r="25" spans="6:37" s="3" customFormat="1" ht="18.5" x14ac:dyDescent="0.35">
      <c r="J25" s="285"/>
      <c r="K25" s="286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55"/>
      <c r="W25" s="456"/>
      <c r="X25" s="6"/>
      <c r="Y25" s="6"/>
      <c r="Z25" s="6"/>
      <c r="AA25" s="6"/>
      <c r="AB25" s="6"/>
      <c r="AC25" s="6"/>
      <c r="AD25" s="6"/>
      <c r="AG25" s="6"/>
      <c r="AH25" s="6"/>
      <c r="AI25" s="6"/>
      <c r="AJ25" s="6"/>
      <c r="AK25" s="6"/>
    </row>
    <row r="26" spans="6:37" s="3" customFormat="1" ht="18.5" x14ac:dyDescent="0.35">
      <c r="J26" s="285"/>
      <c r="K26" s="286"/>
      <c r="L26" s="43"/>
      <c r="M26" s="43"/>
      <c r="N26" s="43"/>
      <c r="O26" s="43"/>
      <c r="P26" s="43"/>
      <c r="Q26" s="43"/>
      <c r="R26" s="446" t="s">
        <v>13</v>
      </c>
      <c r="S26" s="446"/>
      <c r="T26" s="446"/>
      <c r="U26" s="75"/>
      <c r="V26" s="325"/>
      <c r="W26" s="326"/>
      <c r="X26" s="6"/>
      <c r="Y26" s="6"/>
      <c r="Z26" s="6"/>
      <c r="AA26" s="6"/>
      <c r="AB26" s="6"/>
      <c r="AC26" s="6"/>
      <c r="AD26" s="6"/>
      <c r="AG26" s="6"/>
      <c r="AH26" s="6"/>
      <c r="AI26" s="6"/>
      <c r="AJ26" s="6"/>
      <c r="AK26" s="6"/>
    </row>
    <row r="27" spans="6:37" s="3" customFormat="1" ht="18.5" x14ac:dyDescent="0.35">
      <c r="J27" s="285"/>
      <c r="K27" s="286"/>
      <c r="L27" s="43"/>
      <c r="M27" s="43"/>
      <c r="N27" s="43"/>
      <c r="O27" s="43"/>
      <c r="P27" s="43"/>
      <c r="Q27" s="43"/>
      <c r="R27" s="446"/>
      <c r="S27" s="446"/>
      <c r="T27" s="457"/>
      <c r="U27" s="129"/>
      <c r="V27" s="325"/>
      <c r="W27" s="326"/>
      <c r="X27" s="6"/>
      <c r="Y27" s="6"/>
      <c r="Z27" s="6"/>
      <c r="AA27" s="6"/>
      <c r="AB27" s="6"/>
      <c r="AC27" s="6"/>
      <c r="AD27" s="6"/>
      <c r="AG27" s="6"/>
      <c r="AH27" s="6"/>
      <c r="AI27" s="6"/>
      <c r="AJ27" s="6"/>
      <c r="AK27" s="6"/>
    </row>
    <row r="28" spans="6:37" ht="19" thickBot="1" x14ac:dyDescent="0.4">
      <c r="J28" s="285"/>
      <c r="K28" s="286"/>
      <c r="L28" s="43"/>
      <c r="M28" s="43"/>
      <c r="N28" s="43"/>
      <c r="O28" s="43"/>
      <c r="P28" s="43"/>
      <c r="Q28" s="43"/>
      <c r="R28" s="43"/>
      <c r="S28" s="43"/>
      <c r="T28" s="130"/>
      <c r="U28" s="129"/>
      <c r="V28" s="325"/>
      <c r="W28" s="326"/>
    </row>
    <row r="29" spans="6:37" ht="19" thickBot="1" x14ac:dyDescent="0.5">
      <c r="F29" s="598">
        <v>1</v>
      </c>
      <c r="H29" s="553">
        <v>595.20000000000005</v>
      </c>
      <c r="J29" s="624">
        <f>H29-1.8/100*F29+0.5/12</f>
        <v>595.22366666666665</v>
      </c>
      <c r="K29" s="625"/>
      <c r="L29" s="30"/>
      <c r="M29" s="277">
        <f>(O33-J29)/M30</f>
        <v>1.0686274509807577E-2</v>
      </c>
      <c r="N29" s="30"/>
      <c r="O29" s="32"/>
      <c r="P29" s="32"/>
      <c r="Q29" s="43"/>
      <c r="R29" s="43"/>
      <c r="S29" s="43"/>
      <c r="T29" s="130"/>
      <c r="U29" s="129"/>
      <c r="V29" s="325"/>
      <c r="W29" s="326"/>
    </row>
    <row r="30" spans="6:37" ht="19" thickBot="1" x14ac:dyDescent="0.4">
      <c r="F30" s="599"/>
      <c r="H30" s="554"/>
      <c r="J30" s="626"/>
      <c r="K30" s="548"/>
      <c r="L30" s="31"/>
      <c r="M30" s="184">
        <v>3.4</v>
      </c>
      <c r="N30" s="31"/>
      <c r="O30" s="142"/>
      <c r="P30" s="32"/>
      <c r="Q30" s="43"/>
      <c r="R30" s="43"/>
      <c r="S30" s="43"/>
      <c r="T30" s="130"/>
      <c r="U30" s="129"/>
      <c r="V30" s="325"/>
      <c r="W30" s="326"/>
    </row>
    <row r="31" spans="6:37" ht="8.25" customHeight="1" x14ac:dyDescent="0.35">
      <c r="O31" s="128"/>
      <c r="P31" s="129"/>
      <c r="Q31" s="43"/>
      <c r="R31" s="43"/>
      <c r="S31" s="43"/>
      <c r="T31" s="130"/>
      <c r="U31" s="129"/>
      <c r="V31" s="325"/>
      <c r="W31" s="326"/>
    </row>
    <row r="32" spans="6:37" ht="12.75" customHeight="1" thickBot="1" x14ac:dyDescent="0.4">
      <c r="O32" s="128"/>
      <c r="P32" s="129"/>
      <c r="Q32" s="43"/>
      <c r="R32" s="43"/>
      <c r="S32" s="43"/>
      <c r="T32" s="130"/>
      <c r="U32" s="129"/>
      <c r="V32" s="325"/>
      <c r="W32" s="326"/>
    </row>
    <row r="33" spans="15:23" ht="12.75" customHeight="1" x14ac:dyDescent="0.35">
      <c r="O33" s="549">
        <v>595.26</v>
      </c>
      <c r="P33" s="550"/>
      <c r="Q33" s="43"/>
      <c r="R33" s="43"/>
      <c r="S33" s="43"/>
      <c r="T33" s="130"/>
      <c r="U33" s="129"/>
      <c r="V33" s="325"/>
      <c r="W33" s="326"/>
    </row>
    <row r="34" spans="15:23" ht="12.75" customHeight="1" thickBot="1" x14ac:dyDescent="0.4">
      <c r="O34" s="551"/>
      <c r="P34" s="552"/>
      <c r="Q34" s="43"/>
      <c r="R34" s="43"/>
      <c r="S34" s="43"/>
      <c r="T34" s="130"/>
      <c r="U34" s="129"/>
      <c r="V34" s="325"/>
      <c r="W34" s="326"/>
    </row>
    <row r="35" spans="15:23" ht="12.75" customHeight="1" x14ac:dyDescent="0.35">
      <c r="O35" s="128"/>
      <c r="P35" s="129"/>
      <c r="Q35" s="43"/>
      <c r="R35" s="43"/>
      <c r="S35" s="43"/>
      <c r="T35" s="130"/>
      <c r="U35" s="129"/>
      <c r="V35" s="325"/>
      <c r="W35" s="326"/>
    </row>
    <row r="36" spans="15:23" ht="12.75" customHeight="1" x14ac:dyDescent="0.35">
      <c r="O36" s="128"/>
      <c r="P36" s="129"/>
      <c r="Q36" s="43"/>
      <c r="R36" s="43"/>
      <c r="S36" s="43"/>
      <c r="T36" s="130"/>
      <c r="U36" s="129"/>
      <c r="V36" s="325"/>
      <c r="W36" s="326"/>
    </row>
    <row r="37" spans="15:23" ht="34.5" customHeight="1" x14ac:dyDescent="0.35">
      <c r="O37" s="26">
        <f>M29</f>
        <v>1.0686274509807577E-2</v>
      </c>
      <c r="P37" s="294">
        <v>5.7</v>
      </c>
      <c r="Q37" s="43"/>
      <c r="R37" s="43"/>
      <c r="S37" s="43"/>
      <c r="T37" s="130"/>
      <c r="U37" s="129"/>
      <c r="V37" s="325"/>
      <c r="W37" s="326"/>
    </row>
    <row r="38" spans="15:23" x14ac:dyDescent="0.35">
      <c r="O38" s="128"/>
      <c r="P38" s="129"/>
      <c r="Q38" s="43"/>
      <c r="R38" s="43"/>
      <c r="S38" s="43"/>
      <c r="T38" s="458"/>
      <c r="U38" s="32"/>
      <c r="V38" s="325"/>
      <c r="W38" s="326"/>
    </row>
    <row r="39" spans="15:23" ht="19" thickBot="1" x14ac:dyDescent="0.5">
      <c r="O39" s="635">
        <f>O33+O37*P37</f>
        <v>595.3209117647059</v>
      </c>
      <c r="P39" s="635"/>
      <c r="Q39" s="30"/>
      <c r="R39" s="277">
        <f>(V23-O39)/R40</f>
        <v>1.0908496732023801E-2</v>
      </c>
      <c r="S39" s="459"/>
      <c r="T39" s="460"/>
      <c r="U39" s="43"/>
      <c r="V39" s="325"/>
      <c r="W39" s="326"/>
    </row>
    <row r="40" spans="15:23" ht="18.5" x14ac:dyDescent="0.35">
      <c r="O40" s="635"/>
      <c r="P40" s="635"/>
      <c r="Q40" s="31"/>
      <c r="R40" s="184">
        <v>4.5</v>
      </c>
      <c r="S40" s="461"/>
      <c r="T40" s="462"/>
      <c r="U40" s="462"/>
      <c r="V40" s="325"/>
      <c r="W40" s="326"/>
    </row>
    <row r="41" spans="15:23" x14ac:dyDescent="0.35">
      <c r="O41" s="325"/>
      <c r="P41" s="326"/>
      <c r="Q41" s="439"/>
      <c r="R41" s="462"/>
      <c r="S41" s="462"/>
      <c r="T41" s="462"/>
      <c r="U41" s="462"/>
      <c r="V41" s="325"/>
      <c r="W41" s="326"/>
    </row>
    <row r="42" spans="15:23" x14ac:dyDescent="0.35">
      <c r="O42" s="325"/>
      <c r="P42" s="326"/>
      <c r="Q42" s="439"/>
      <c r="R42" s="462"/>
      <c r="S42" s="462"/>
      <c r="T42" s="462"/>
      <c r="U42" s="462"/>
      <c r="V42" s="325"/>
      <c r="W42" s="326"/>
    </row>
    <row r="43" spans="15:23" ht="48.75" customHeight="1" x14ac:dyDescent="0.35">
      <c r="O43" s="13">
        <f>(O45-O39)/P43</f>
        <v>4.7720588235335981E-3</v>
      </c>
      <c r="P43" s="14">
        <v>4</v>
      </c>
      <c r="Q43" s="463"/>
      <c r="R43" s="448" t="s">
        <v>0</v>
      </c>
      <c r="S43" s="448"/>
      <c r="T43" s="448"/>
      <c r="U43" s="464"/>
      <c r="V43" s="13">
        <f>(V45-V23)/W43</f>
        <v>0</v>
      </c>
      <c r="W43" s="14">
        <v>4</v>
      </c>
    </row>
    <row r="44" spans="15:23" ht="15" thickBot="1" x14ac:dyDescent="0.4">
      <c r="O44" s="13"/>
      <c r="P44" s="14"/>
      <c r="Q44" s="463"/>
      <c r="R44" s="465"/>
      <c r="S44" s="465"/>
      <c r="T44" s="465"/>
      <c r="U44" s="465"/>
      <c r="V44" s="13"/>
      <c r="W44" s="14"/>
    </row>
    <row r="45" spans="15:23" ht="19.5" thickTop="1" thickBot="1" x14ac:dyDescent="0.5">
      <c r="O45" s="636">
        <v>595.34</v>
      </c>
      <c r="P45" s="637"/>
      <c r="Q45" s="10"/>
      <c r="R45" s="466">
        <f>(V45-O45)/R46</f>
        <v>6.6666666666606034E-3</v>
      </c>
      <c r="S45" s="466"/>
      <c r="T45" s="466"/>
      <c r="U45" s="10"/>
      <c r="V45" s="636">
        <v>595.37</v>
      </c>
      <c r="W45" s="637"/>
    </row>
    <row r="46" spans="15:23" ht="19" thickBot="1" x14ac:dyDescent="0.4">
      <c r="O46" s="638"/>
      <c r="P46" s="639"/>
      <c r="Q46" s="12"/>
      <c r="R46" s="467">
        <v>4.5</v>
      </c>
      <c r="S46" s="467"/>
      <c r="T46" s="467"/>
      <c r="U46" s="12"/>
      <c r="V46" s="638"/>
      <c r="W46" s="639"/>
    </row>
    <row r="48" spans="15:23" x14ac:dyDescent="0.35">
      <c r="O48" s="325"/>
      <c r="P48" s="326"/>
      <c r="Q48" s="439"/>
      <c r="R48" s="462"/>
      <c r="S48" s="462"/>
      <c r="T48" s="462"/>
      <c r="U48" s="462"/>
      <c r="V48" s="325"/>
      <c r="W48" s="326"/>
    </row>
    <row r="49" spans="15:23" ht="34.5" customHeight="1" x14ac:dyDescent="0.35">
      <c r="O49" s="13">
        <f>(O51-O45)/P49</f>
        <v>4.7619047619004307E-3</v>
      </c>
      <c r="P49" s="14">
        <v>2.1</v>
      </c>
      <c r="Q49" s="463"/>
      <c r="R49" s="448" t="s">
        <v>1</v>
      </c>
      <c r="S49" s="448"/>
      <c r="T49" s="448"/>
      <c r="U49" s="464"/>
      <c r="V49" s="13">
        <f>(V51-V45)/W49</f>
        <v>4.7619047619004307E-3</v>
      </c>
      <c r="W49" s="14">
        <v>2.1</v>
      </c>
    </row>
    <row r="50" spans="15:23" ht="15" thickBot="1" x14ac:dyDescent="0.4">
      <c r="O50" s="13"/>
      <c r="P50" s="14"/>
      <c r="Q50" s="463"/>
      <c r="R50" s="465"/>
      <c r="S50" s="465"/>
      <c r="T50" s="465"/>
      <c r="U50" s="465"/>
      <c r="V50" s="13"/>
      <c r="W50" s="14"/>
    </row>
    <row r="51" spans="15:23" ht="19.5" thickTop="1" thickBot="1" x14ac:dyDescent="0.5">
      <c r="O51" s="640">
        <v>595.35</v>
      </c>
      <c r="P51" s="641"/>
      <c r="Q51" s="468"/>
      <c r="R51" s="469">
        <f>(V51-O51)/R52</f>
        <v>6.6666666666606034E-3</v>
      </c>
      <c r="S51" s="469"/>
      <c r="T51" s="469"/>
      <c r="U51" s="468"/>
      <c r="V51" s="640">
        <v>595.38</v>
      </c>
      <c r="W51" s="641"/>
    </row>
    <row r="52" spans="15:23" ht="19" thickBot="1" x14ac:dyDescent="0.4">
      <c r="O52" s="642"/>
      <c r="P52" s="643"/>
      <c r="Q52" s="470"/>
      <c r="R52" s="471">
        <v>4.5</v>
      </c>
      <c r="S52" s="471"/>
      <c r="T52" s="471"/>
      <c r="U52" s="470"/>
      <c r="V52" s="642"/>
      <c r="W52" s="643"/>
    </row>
  </sheetData>
  <mergeCells count="18">
    <mergeCell ref="AJ17:AK18"/>
    <mergeCell ref="Y8:Z8"/>
    <mergeCell ref="Y9:Z10"/>
    <mergeCell ref="Y12:Z13"/>
    <mergeCell ref="Y17:Z18"/>
    <mergeCell ref="AE17:AF18"/>
    <mergeCell ref="V23:W24"/>
    <mergeCell ref="AE23:AF24"/>
    <mergeCell ref="AJ23:AK24"/>
    <mergeCell ref="F29:F30"/>
    <mergeCell ref="H29:H30"/>
    <mergeCell ref="J29:K30"/>
    <mergeCell ref="O33:P34"/>
    <mergeCell ref="O39:P40"/>
    <mergeCell ref="O45:P46"/>
    <mergeCell ref="V45:W46"/>
    <mergeCell ref="O51:P52"/>
    <mergeCell ref="V51:W52"/>
  </mergeCells>
  <dataValidations count="1">
    <dataValidation type="list" allowBlank="1" showInputMessage="1" showErrorMessage="1" sqref="F29:F30 Y8:Z8" xr:uid="{20AA476E-FDB0-4198-AB30-826A17C74953}">
      <formula1>"--,1,1.5,2"</formula1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1CA15-5527-48F7-8A4A-21285C9349B0}">
  <sheetPr>
    <tabColor rgb="FF00B050"/>
  </sheetPr>
  <dimension ref="A2:AS33"/>
  <sheetViews>
    <sheetView topLeftCell="C13" zoomScale="90" zoomScaleNormal="90" workbookViewId="0">
      <selection activeCell="M19" sqref="M19:M20"/>
    </sheetView>
  </sheetViews>
  <sheetFormatPr defaultColWidth="8.81640625" defaultRowHeight="14.5" x14ac:dyDescent="0.35"/>
  <cols>
    <col min="1" max="8" width="3.7265625" style="6" customWidth="1"/>
    <col min="9" max="10" width="4" style="6" customWidth="1"/>
    <col min="11" max="11" width="5.453125" style="6" bestFit="1" customWidth="1"/>
    <col min="12" max="12" width="1.453125" style="6" customWidth="1"/>
    <col min="13" max="13" width="10.1796875" style="6" customWidth="1"/>
    <col min="14" max="14" width="3.1796875" style="6" customWidth="1"/>
    <col min="15" max="15" width="4" style="6" customWidth="1"/>
    <col min="16" max="16" width="5.81640625" style="6" customWidth="1"/>
    <col min="17" max="17" width="2" style="6" customWidth="1"/>
    <col min="18" max="18" width="7" style="6" bestFit="1" customWidth="1"/>
    <col min="19" max="19" width="1.7265625" style="6" customWidth="1"/>
    <col min="20" max="21" width="4.7265625" style="6" bestFit="1" customWidth="1"/>
    <col min="22" max="22" width="2.453125" style="6" customWidth="1"/>
    <col min="23" max="23" width="8.81640625" style="6" customWidth="1"/>
    <col min="24" max="24" width="3.26953125" style="6" customWidth="1"/>
    <col min="25" max="26" width="4.7265625" style="6" customWidth="1"/>
    <col min="27" max="27" width="3.26953125" style="6" customWidth="1"/>
    <col min="28" max="28" width="5.26953125" style="6" customWidth="1"/>
    <col min="29" max="29" width="7.7265625" style="6" bestFit="1" customWidth="1"/>
    <col min="30" max="30" width="5.1796875" style="6" customWidth="1"/>
    <col min="31" max="31" width="2.7265625" style="6" customWidth="1"/>
    <col min="32" max="33" width="4.7265625" style="6" bestFit="1" customWidth="1"/>
    <col min="34" max="34" width="1.54296875" style="6" customWidth="1"/>
    <col min="35" max="35" width="3.54296875" style="6" customWidth="1"/>
    <col min="36" max="36" width="11.26953125" style="6" bestFit="1" customWidth="1"/>
    <col min="37" max="37" width="2.54296875" style="6" customWidth="1"/>
    <col min="38" max="39" width="4.7265625" style="6" bestFit="1" customWidth="1"/>
    <col min="40" max="16384" width="8.81640625" style="6"/>
  </cols>
  <sheetData>
    <row r="2" spans="1:39" ht="12" customHeight="1" x14ac:dyDescent="0.35"/>
    <row r="3" spans="1:39" ht="19.899999999999999" customHeight="1" thickBot="1" x14ac:dyDescent="0.4"/>
    <row r="4" spans="1:39" ht="27" customHeight="1" thickBot="1" x14ac:dyDescent="0.4">
      <c r="Y4" s="563">
        <v>1</v>
      </c>
      <c r="Z4" s="564"/>
    </row>
    <row r="5" spans="1:39" ht="6" customHeight="1" thickBot="1" x14ac:dyDescent="0.4"/>
    <row r="6" spans="1:39" ht="19.899999999999999" customHeight="1" x14ac:dyDescent="0.35">
      <c r="Y6" s="537">
        <v>596.72</v>
      </c>
      <c r="Z6" s="538"/>
    </row>
    <row r="7" spans="1:39" ht="12" customHeight="1" thickBot="1" x14ac:dyDescent="0.4">
      <c r="Y7" s="543"/>
      <c r="Z7" s="544"/>
    </row>
    <row r="8" spans="1:39" s="3" customFormat="1" ht="7.9" customHeight="1" thickBot="1" x14ac:dyDescent="0.4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U8" s="6"/>
      <c r="V8" s="6"/>
      <c r="W8" s="6"/>
      <c r="X8" s="6"/>
      <c r="Y8" s="6"/>
      <c r="Z8" s="6"/>
    </row>
    <row r="9" spans="1:39" s="3" customFormat="1" ht="19" thickBot="1" x14ac:dyDescent="0.5">
      <c r="A9" s="6"/>
      <c r="B9" s="6"/>
      <c r="C9" s="6"/>
      <c r="D9" s="6"/>
      <c r="E9" s="6"/>
      <c r="F9" s="6"/>
      <c r="G9" s="6"/>
      <c r="H9" s="6"/>
      <c r="I9" s="6"/>
      <c r="J9" s="6"/>
      <c r="K9" s="598">
        <v>1</v>
      </c>
      <c r="L9" s="6"/>
      <c r="M9" s="553">
        <v>596.70000000000005</v>
      </c>
      <c r="N9" s="6"/>
      <c r="O9" s="624">
        <f>M9-4.2/100*K9+0.5/12</f>
        <v>596.69966666666664</v>
      </c>
      <c r="P9" s="625"/>
      <c r="Q9" s="298"/>
      <c r="R9" s="183"/>
      <c r="S9" s="183"/>
      <c r="T9" s="436"/>
      <c r="U9" s="300"/>
      <c r="V9" s="300"/>
      <c r="W9" s="183">
        <f>(O9-Y9)/W10</f>
        <v>-3.3333333333303017E-3</v>
      </c>
      <c r="X9" s="300"/>
      <c r="Y9" s="624">
        <f>Y6-4.2/100*Y4+0.5/12</f>
        <v>596.71966666666663</v>
      </c>
      <c r="Z9" s="625"/>
    </row>
    <row r="10" spans="1:39" s="3" customFormat="1" ht="19.899999999999999" customHeight="1" thickBot="1" x14ac:dyDescent="0.4">
      <c r="A10" s="6"/>
      <c r="B10" s="6"/>
      <c r="C10" s="6"/>
      <c r="D10" s="6"/>
      <c r="E10" s="6"/>
      <c r="F10" s="6"/>
      <c r="G10" s="6"/>
      <c r="H10" s="6"/>
      <c r="I10" s="6"/>
      <c r="J10" s="6"/>
      <c r="K10" s="599"/>
      <c r="L10" s="6"/>
      <c r="M10" s="554"/>
      <c r="N10" s="6"/>
      <c r="O10" s="626"/>
      <c r="P10" s="548"/>
      <c r="Q10" s="303"/>
      <c r="R10" s="306"/>
      <c r="S10" s="306"/>
      <c r="T10" s="438"/>
      <c r="U10" s="305"/>
      <c r="V10" s="305"/>
      <c r="W10" s="306">
        <v>6</v>
      </c>
      <c r="X10" s="305"/>
      <c r="Y10" s="626"/>
      <c r="Z10" s="548"/>
    </row>
    <row r="11" spans="1:39" s="3" customFormat="1" ht="10.9" customHeight="1" x14ac:dyDescent="0.3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85"/>
      <c r="P11" s="286"/>
      <c r="Q11" s="43"/>
      <c r="R11" s="43"/>
      <c r="S11" s="43"/>
      <c r="T11" s="32"/>
      <c r="U11" s="43"/>
      <c r="V11" s="43"/>
      <c r="W11" s="43"/>
      <c r="X11" s="43"/>
      <c r="Y11" s="279"/>
      <c r="Z11" s="280"/>
    </row>
    <row r="12" spans="1:39" ht="32.5" x14ac:dyDescent="0.35">
      <c r="O12" s="182"/>
      <c r="P12" s="321"/>
      <c r="Q12" s="43"/>
      <c r="R12" s="43"/>
      <c r="S12" s="43"/>
      <c r="T12" s="32"/>
      <c r="U12" s="43"/>
      <c r="V12" s="43"/>
      <c r="W12" s="43"/>
      <c r="X12" s="43"/>
      <c r="Y12" s="26">
        <f>(Y14-Y9)/Z12</f>
        <v>3.9743589743815953E-3</v>
      </c>
      <c r="Z12" s="294">
        <v>2.6</v>
      </c>
    </row>
    <row r="13" spans="1:39" ht="12" customHeight="1" thickBot="1" x14ac:dyDescent="0.4">
      <c r="O13" s="285"/>
      <c r="P13" s="286"/>
      <c r="Q13" s="43"/>
      <c r="R13" s="43"/>
      <c r="S13" s="43"/>
      <c r="T13" s="32"/>
      <c r="U13" s="43"/>
      <c r="V13" s="43"/>
      <c r="W13" s="43"/>
      <c r="X13" s="43"/>
      <c r="Y13" s="279"/>
      <c r="Z13" s="280"/>
    </row>
    <row r="14" spans="1:39" s="3" customFormat="1" ht="19" thickBot="1" x14ac:dyDescent="0.4">
      <c r="I14" s="1"/>
      <c r="J14" s="1"/>
      <c r="K14" s="1"/>
      <c r="L14" s="6"/>
      <c r="M14" s="1"/>
      <c r="O14" s="285"/>
      <c r="P14" s="286"/>
      <c r="Q14" s="43"/>
      <c r="R14" s="43"/>
      <c r="S14" s="43"/>
      <c r="T14" s="32"/>
      <c r="U14" s="43"/>
      <c r="V14" s="43"/>
      <c r="W14" s="43"/>
      <c r="X14" s="43"/>
      <c r="Y14" s="549">
        <v>596.73</v>
      </c>
      <c r="Z14" s="550"/>
      <c r="AA14" s="6"/>
      <c r="AB14" s="314"/>
      <c r="AC14" s="176">
        <f>(AF14-Y14)/AC15</f>
        <v>2.599999999999909E-2</v>
      </c>
      <c r="AD14" s="314"/>
      <c r="AE14" s="6"/>
      <c r="AF14" s="627">
        <v>596.86</v>
      </c>
      <c r="AG14" s="628"/>
      <c r="AI14" s="314"/>
      <c r="AJ14" s="176">
        <f>(AL14-AF14)/AJ15</f>
        <v>2.4000000000000909E-2</v>
      </c>
      <c r="AK14" s="314"/>
      <c r="AL14" s="566">
        <v>596.98</v>
      </c>
      <c r="AM14" s="567"/>
    </row>
    <row r="15" spans="1:39" s="3" customFormat="1" ht="14.5" customHeight="1" thickBot="1" x14ac:dyDescent="0.4">
      <c r="I15" s="1"/>
      <c r="J15" s="1"/>
      <c r="K15" s="1"/>
      <c r="L15" s="6"/>
      <c r="M15" s="1"/>
      <c r="O15" s="285"/>
      <c r="P15" s="286"/>
      <c r="Q15" s="43"/>
      <c r="R15" s="43"/>
      <c r="S15" s="43"/>
      <c r="T15" s="32"/>
      <c r="U15" s="43"/>
      <c r="V15" s="43"/>
      <c r="W15" s="43"/>
      <c r="X15" s="43"/>
      <c r="Y15" s="551"/>
      <c r="Z15" s="552"/>
      <c r="AA15" s="6"/>
      <c r="AB15" s="316"/>
      <c r="AC15" s="177">
        <v>5</v>
      </c>
      <c r="AD15" s="316"/>
      <c r="AE15" s="6"/>
      <c r="AF15" s="629"/>
      <c r="AG15" s="630"/>
      <c r="AI15" s="316"/>
      <c r="AJ15" s="177">
        <v>5</v>
      </c>
      <c r="AK15" s="316"/>
      <c r="AL15" s="568"/>
      <c r="AM15" s="562"/>
    </row>
    <row r="16" spans="1:39" s="3" customFormat="1" ht="15" customHeight="1" x14ac:dyDescent="0.35">
      <c r="I16" s="1"/>
      <c r="J16" s="1"/>
      <c r="K16" s="1"/>
      <c r="L16" s="6"/>
      <c r="M16" s="1"/>
      <c r="O16" s="285"/>
      <c r="P16" s="286"/>
      <c r="Q16" s="43"/>
      <c r="R16" s="43"/>
      <c r="S16" s="43"/>
      <c r="T16" s="32"/>
      <c r="U16" s="43"/>
      <c r="V16" s="43"/>
      <c r="W16" s="43"/>
      <c r="X16" s="43"/>
      <c r="Y16" s="279"/>
      <c r="Z16" s="280"/>
      <c r="AA16" s="6"/>
      <c r="AB16" s="439"/>
      <c r="AC16" s="439"/>
      <c r="AD16" s="439"/>
      <c r="AE16" s="6"/>
      <c r="AF16" s="500"/>
      <c r="AG16" s="501"/>
      <c r="AI16" s="439"/>
      <c r="AJ16" s="439"/>
      <c r="AK16" s="439"/>
      <c r="AL16" s="502"/>
      <c r="AM16" s="503"/>
    </row>
    <row r="17" spans="9:45" s="3" customFormat="1" ht="37" customHeight="1" x14ac:dyDescent="0.35">
      <c r="I17" s="1"/>
      <c r="J17" s="1"/>
      <c r="K17" s="1"/>
      <c r="L17" s="6"/>
      <c r="M17" s="1"/>
      <c r="O17" s="182">
        <f>(O19-O9)/P17</f>
        <v>5.0847457627072393E-3</v>
      </c>
      <c r="P17" s="321">
        <v>5.9</v>
      </c>
      <c r="Q17" s="43"/>
      <c r="R17" s="43"/>
      <c r="S17" s="43"/>
      <c r="T17" s="43"/>
      <c r="U17" s="504"/>
      <c r="V17" s="446"/>
      <c r="W17" s="43"/>
      <c r="X17" s="43"/>
      <c r="Y17" s="26">
        <f>(Y19-Y14)/Z17</f>
        <v>1.2133333333349584E-2</v>
      </c>
      <c r="Z17" s="294">
        <v>5</v>
      </c>
      <c r="AA17" s="6"/>
      <c r="AB17" s="447"/>
      <c r="AC17" s="448" t="s">
        <v>0</v>
      </c>
      <c r="AD17" s="439"/>
      <c r="AE17" s="6"/>
      <c r="AF17" s="493">
        <f>(AF19-AF14)/AG17</f>
        <v>1.9999999999981812E-3</v>
      </c>
      <c r="AG17" s="494">
        <v>5</v>
      </c>
      <c r="AI17" s="447"/>
      <c r="AJ17" s="448" t="s">
        <v>1</v>
      </c>
      <c r="AK17" s="439"/>
      <c r="AL17" s="292">
        <f>(AL19-AL14)/AM17</f>
        <v>0</v>
      </c>
      <c r="AM17" s="293">
        <v>4.9000000000000004</v>
      </c>
    </row>
    <row r="18" spans="9:45" s="3" customFormat="1" ht="19" thickBot="1" x14ac:dyDescent="0.4">
      <c r="I18" s="1"/>
      <c r="J18" s="1"/>
      <c r="K18" s="1"/>
      <c r="L18" s="6"/>
      <c r="M18" s="1"/>
      <c r="O18" s="285"/>
      <c r="P18" s="286"/>
      <c r="Q18" s="43"/>
      <c r="R18" s="43"/>
      <c r="S18" s="43"/>
      <c r="T18" s="43"/>
      <c r="U18" s="32"/>
      <c r="V18" s="32"/>
      <c r="W18" s="32"/>
      <c r="X18" s="32"/>
      <c r="Y18" s="504"/>
      <c r="Z18" s="504"/>
      <c r="AA18" s="6"/>
      <c r="AB18" s="453"/>
      <c r="AC18" s="453"/>
      <c r="AD18" s="453"/>
      <c r="AE18" s="6"/>
      <c r="AF18" s="493"/>
      <c r="AG18" s="494"/>
      <c r="AI18" s="453"/>
      <c r="AJ18" s="453"/>
      <c r="AK18" s="453"/>
      <c r="AL18" s="292"/>
      <c r="AM18" s="293"/>
    </row>
    <row r="19" spans="9:45" s="3" customFormat="1" ht="19" thickBot="1" x14ac:dyDescent="0.5">
      <c r="K19" s="598">
        <v>1</v>
      </c>
      <c r="L19" s="6"/>
      <c r="M19" s="553">
        <v>596.73</v>
      </c>
      <c r="N19" s="6"/>
      <c r="O19" s="624">
        <f>M19-4.2/100*K19+0.5/12</f>
        <v>596.72966666666662</v>
      </c>
      <c r="P19" s="625"/>
      <c r="Q19" s="30"/>
      <c r="R19" s="277">
        <f>(T19-O19)/R20</f>
        <v>6.7777777777943511E-3</v>
      </c>
      <c r="S19" s="30"/>
      <c r="T19" s="549">
        <v>596.75</v>
      </c>
      <c r="U19" s="550"/>
      <c r="V19" s="30"/>
      <c r="W19" s="277">
        <f>R19</f>
        <v>6.7777777777943511E-3</v>
      </c>
      <c r="X19" s="484"/>
      <c r="Y19" s="635">
        <f>T19+W19*W20</f>
        <v>596.79066666666677</v>
      </c>
      <c r="Z19" s="635"/>
      <c r="AA19" s="6"/>
      <c r="AB19" s="505"/>
      <c r="AC19" s="176">
        <f>(AF19-Y19)/AC20</f>
        <v>1.586666666664769E-2</v>
      </c>
      <c r="AD19" s="314"/>
      <c r="AE19" s="6"/>
      <c r="AF19" s="627">
        <v>596.87</v>
      </c>
      <c r="AG19" s="628"/>
      <c r="AI19" s="314"/>
      <c r="AJ19" s="176">
        <f>(AL19-AF19)/AJ20</f>
        <v>2.2000000000002729E-2</v>
      </c>
      <c r="AK19" s="314"/>
      <c r="AL19" s="566">
        <v>596.98</v>
      </c>
      <c r="AM19" s="567"/>
    </row>
    <row r="20" spans="9:45" s="3" customFormat="1" ht="19" thickBot="1" x14ac:dyDescent="0.4">
      <c r="K20" s="599"/>
      <c r="L20" s="6"/>
      <c r="M20" s="554"/>
      <c r="N20" s="6"/>
      <c r="O20" s="626"/>
      <c r="P20" s="548"/>
      <c r="Q20" s="31"/>
      <c r="R20" s="184">
        <v>3</v>
      </c>
      <c r="S20" s="31"/>
      <c r="T20" s="551"/>
      <c r="U20" s="552"/>
      <c r="V20" s="31"/>
      <c r="W20" s="184">
        <v>6</v>
      </c>
      <c r="X20" s="485"/>
      <c r="Y20" s="635"/>
      <c r="Z20" s="635"/>
      <c r="AA20" s="6"/>
      <c r="AB20" s="506"/>
      <c r="AC20" s="177">
        <v>5</v>
      </c>
      <c r="AD20" s="316"/>
      <c r="AE20" s="6"/>
      <c r="AF20" s="629"/>
      <c r="AG20" s="630"/>
      <c r="AI20" s="316"/>
      <c r="AJ20" s="177">
        <v>5</v>
      </c>
      <c r="AK20" s="316"/>
      <c r="AL20" s="568"/>
      <c r="AM20" s="562"/>
      <c r="AO20" s="1"/>
      <c r="AP20" s="1"/>
      <c r="AQ20" s="1"/>
      <c r="AR20" s="1"/>
      <c r="AS20" s="1"/>
    </row>
    <row r="21" spans="9:45" ht="11.5" customHeight="1" x14ac:dyDescent="0.35">
      <c r="AO21" s="1"/>
      <c r="AP21" s="1"/>
      <c r="AQ21" s="1"/>
      <c r="AR21" s="1"/>
      <c r="AS21" s="1"/>
    </row>
    <row r="22" spans="9:45" ht="16.899999999999999" customHeight="1" x14ac:dyDescent="0.35">
      <c r="T22" s="325"/>
      <c r="U22" s="326"/>
      <c r="V22" s="439"/>
      <c r="W22" s="462"/>
      <c r="X22" s="462"/>
      <c r="Y22" s="507"/>
      <c r="Z22" s="508"/>
      <c r="AO22" s="1"/>
      <c r="AP22" s="1"/>
      <c r="AQ22" s="1"/>
      <c r="AR22" s="1"/>
      <c r="AS22" s="1"/>
    </row>
    <row r="23" spans="9:45" ht="58.15" customHeight="1" x14ac:dyDescent="0.35">
      <c r="T23" s="13">
        <f>(T26-T19)/U23</f>
        <v>2.4000000000000909E-2</v>
      </c>
      <c r="U23" s="14">
        <v>5</v>
      </c>
      <c r="V23" s="463"/>
      <c r="W23" s="448" t="s">
        <v>0</v>
      </c>
      <c r="X23" s="464"/>
      <c r="Y23" s="13">
        <f>(Y26-Y19)/Z23</f>
        <v>1.786666666664587E-2</v>
      </c>
      <c r="Z23" s="14">
        <v>5</v>
      </c>
      <c r="AO23" s="1"/>
      <c r="AP23" s="1"/>
      <c r="AQ23" s="1"/>
      <c r="AR23" s="1"/>
      <c r="AS23" s="1"/>
    </row>
    <row r="24" spans="9:45" ht="19.149999999999999" customHeight="1" x14ac:dyDescent="0.35">
      <c r="T24" s="13"/>
      <c r="U24" s="14"/>
      <c r="V24" s="463"/>
      <c r="W24" s="465"/>
      <c r="X24" s="465"/>
      <c r="Y24" s="13"/>
      <c r="Z24" s="14"/>
      <c r="AO24" s="1"/>
      <c r="AP24" s="1"/>
      <c r="AQ24" s="1"/>
      <c r="AR24" s="1"/>
      <c r="AS24" s="1"/>
    </row>
    <row r="25" spans="9:45" ht="19.149999999999999" customHeight="1" thickBot="1" x14ac:dyDescent="0.4">
      <c r="AO25" s="1"/>
      <c r="AP25" s="1"/>
      <c r="AQ25" s="1"/>
      <c r="AR25" s="1"/>
      <c r="AS25" s="1"/>
    </row>
    <row r="26" spans="9:45" ht="20.25" customHeight="1" thickTop="1" thickBot="1" x14ac:dyDescent="0.5">
      <c r="T26" s="632">
        <v>596.87</v>
      </c>
      <c r="U26" s="633"/>
      <c r="V26" s="474"/>
      <c r="W26" s="509">
        <f>(Y26-T26)/W27</f>
        <v>1.6393442622935912E-3</v>
      </c>
      <c r="X26" s="474"/>
      <c r="Y26" s="632">
        <v>596.88</v>
      </c>
      <c r="Z26" s="633"/>
      <c r="AO26" s="1"/>
      <c r="AP26" s="1"/>
      <c r="AQ26" s="1"/>
      <c r="AR26" s="1"/>
      <c r="AS26" s="1"/>
    </row>
    <row r="27" spans="9:45" ht="19" thickBot="1" x14ac:dyDescent="0.4">
      <c r="T27" s="634"/>
      <c r="U27" s="630"/>
      <c r="V27" s="476"/>
      <c r="W27" s="510">
        <v>6.1</v>
      </c>
      <c r="X27" s="476"/>
      <c r="Y27" s="634"/>
      <c r="Z27" s="630"/>
      <c r="AO27" s="1"/>
      <c r="AP27" s="1"/>
      <c r="AQ27" s="1"/>
      <c r="AR27" s="1"/>
      <c r="AS27" s="1"/>
    </row>
    <row r="28" spans="9:45" x14ac:dyDescent="0.35">
      <c r="V28" s="3"/>
      <c r="W28" s="3"/>
      <c r="X28" s="3"/>
      <c r="AO28" s="1"/>
      <c r="AP28" s="1"/>
      <c r="AQ28" s="1"/>
      <c r="AR28" s="1"/>
      <c r="AS28" s="1"/>
    </row>
    <row r="29" spans="9:45" x14ac:dyDescent="0.35">
      <c r="T29" s="325"/>
      <c r="U29" s="326"/>
      <c r="V29" s="439"/>
      <c r="W29" s="462"/>
      <c r="X29" s="462"/>
      <c r="Y29" s="325"/>
      <c r="Z29" s="326"/>
      <c r="AO29" s="1"/>
      <c r="AP29" s="1"/>
      <c r="AQ29" s="1"/>
      <c r="AR29" s="1"/>
      <c r="AS29" s="1"/>
    </row>
    <row r="30" spans="9:45" ht="32.5" x14ac:dyDescent="0.35">
      <c r="T30" s="13">
        <f>(T32-T26)/U30</f>
        <v>1.1999999999989085E-2</v>
      </c>
      <c r="U30" s="14">
        <v>5</v>
      </c>
      <c r="V30" s="463"/>
      <c r="W30" s="448" t="s">
        <v>1</v>
      </c>
      <c r="X30" s="464"/>
      <c r="Y30" s="13">
        <f>(Y32-Y26)/Z30</f>
        <v>9.9999999999909051E-3</v>
      </c>
      <c r="Z30" s="14">
        <v>5</v>
      </c>
    </row>
    <row r="31" spans="9:45" ht="15" thickBot="1" x14ac:dyDescent="0.4">
      <c r="T31" s="13"/>
      <c r="U31" s="14"/>
      <c r="V31" s="463"/>
      <c r="W31" s="465"/>
      <c r="X31" s="465"/>
      <c r="Y31" s="13"/>
      <c r="Z31" s="14"/>
    </row>
    <row r="32" spans="9:45" ht="19.5" thickTop="1" thickBot="1" x14ac:dyDescent="0.5">
      <c r="T32" s="559">
        <v>596.92999999999995</v>
      </c>
      <c r="U32" s="560"/>
      <c r="V32" s="68"/>
      <c r="W32" s="511">
        <f>(Y32-T32)/W33</f>
        <v>0</v>
      </c>
      <c r="X32" s="68"/>
      <c r="Y32" s="559">
        <v>596.92999999999995</v>
      </c>
      <c r="Z32" s="560"/>
    </row>
    <row r="33" spans="20:26" ht="19" thickBot="1" x14ac:dyDescent="0.4">
      <c r="T33" s="561"/>
      <c r="U33" s="562"/>
      <c r="V33" s="70"/>
      <c r="W33" s="512">
        <v>6</v>
      </c>
      <c r="X33" s="70"/>
      <c r="Y33" s="561"/>
      <c r="Z33" s="562"/>
    </row>
  </sheetData>
  <mergeCells count="20">
    <mergeCell ref="Y4:Z4"/>
    <mergeCell ref="Y6:Z7"/>
    <mergeCell ref="K9:K10"/>
    <mergeCell ref="M9:M10"/>
    <mergeCell ref="O9:P10"/>
    <mergeCell ref="Y9:Z10"/>
    <mergeCell ref="AF14:AG15"/>
    <mergeCell ref="AL14:AM15"/>
    <mergeCell ref="K19:K20"/>
    <mergeCell ref="M19:M20"/>
    <mergeCell ref="O19:P20"/>
    <mergeCell ref="T19:U20"/>
    <mergeCell ref="Y19:Z20"/>
    <mergeCell ref="AF19:AG20"/>
    <mergeCell ref="AL19:AM20"/>
    <mergeCell ref="T26:U27"/>
    <mergeCell ref="Y26:Z27"/>
    <mergeCell ref="T32:U33"/>
    <mergeCell ref="Y32:Z33"/>
    <mergeCell ref="Y14:Z15"/>
  </mergeCells>
  <dataValidations count="1">
    <dataValidation type="list" allowBlank="1" showInputMessage="1" showErrorMessage="1" sqref="K19:K20 K9:K10 Y4:Z4" xr:uid="{5FE67382-5F76-4B85-B767-D9D728B5FA30}">
      <formula1>"--,1,1.5,2"</formula1>
    </dataValidation>
  </dataValidation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822E1-3917-4B4D-B77B-05A8EF67BEEA}">
  <sheetPr>
    <tabColor rgb="FF00B050"/>
  </sheetPr>
  <dimension ref="P1:AT33"/>
  <sheetViews>
    <sheetView topLeftCell="K13" zoomScale="90" zoomScaleNormal="90" workbookViewId="0">
      <selection activeCell="N12" sqref="N12"/>
    </sheetView>
  </sheetViews>
  <sheetFormatPr defaultColWidth="8.81640625" defaultRowHeight="14.5" x14ac:dyDescent="0.35"/>
  <cols>
    <col min="1" max="15" width="4.7265625" style="6" customWidth="1"/>
    <col min="16" max="17" width="4.7265625" style="6" bestFit="1" customWidth="1"/>
    <col min="18" max="18" width="2.54296875" style="6" customWidth="1"/>
    <col min="19" max="19" width="7" style="6" bestFit="1" customWidth="1"/>
    <col min="20" max="20" width="3.26953125" style="6" customWidth="1"/>
    <col min="21" max="21" width="3.1796875" style="6" customWidth="1"/>
    <col min="22" max="23" width="4.7265625" style="6" bestFit="1" customWidth="1"/>
    <col min="24" max="24" width="3.26953125" style="6" customWidth="1"/>
    <col min="25" max="25" width="3" style="6" customWidth="1"/>
    <col min="26" max="26" width="7" style="7" bestFit="1" customWidth="1"/>
    <col min="27" max="28" width="3.26953125" style="6" customWidth="1"/>
    <col min="29" max="31" width="4.7265625" style="6" customWidth="1"/>
    <col min="32" max="32" width="9" style="6" bestFit="1" customWidth="1"/>
    <col min="33" max="33" width="3" style="6" customWidth="1"/>
    <col min="34" max="35" width="4.7265625" style="6" bestFit="1" customWidth="1"/>
    <col min="36" max="36" width="2.453125" style="3" customWidth="1"/>
    <col min="37" max="37" width="7.1796875" style="6" bestFit="1" customWidth="1"/>
    <col min="38" max="38" width="3.81640625" style="3" customWidth="1"/>
    <col min="39" max="39" width="6.54296875" style="3" bestFit="1" customWidth="1"/>
    <col min="40" max="40" width="4.7265625" style="6" bestFit="1" customWidth="1"/>
    <col min="41" max="41" width="2.26953125" style="6" customWidth="1"/>
    <col min="42" max="42" width="9.26953125" style="6" bestFit="1" customWidth="1"/>
    <col min="43" max="43" width="1.81640625" style="6" customWidth="1"/>
    <col min="44" max="44" width="5.453125" style="6" bestFit="1" customWidth="1"/>
    <col min="45" max="16384" width="8.81640625" style="6"/>
  </cols>
  <sheetData>
    <row r="1" spans="16:44" s="3" customFormat="1" ht="21.65" customHeight="1" x14ac:dyDescent="0.45">
      <c r="R1" s="6"/>
      <c r="S1" s="6"/>
      <c r="T1" s="6"/>
      <c r="Z1" s="7"/>
      <c r="AA1" s="6"/>
      <c r="AB1" s="6"/>
      <c r="AE1" s="6"/>
      <c r="AF1" s="6"/>
      <c r="AG1" s="6"/>
      <c r="AI1" s="6"/>
      <c r="AJ1" s="499"/>
      <c r="AK1" s="499"/>
      <c r="AL1" s="18"/>
    </row>
    <row r="2" spans="16:44" s="3" customFormat="1" ht="21.65" customHeight="1" x14ac:dyDescent="0.45">
      <c r="R2" s="6"/>
      <c r="S2" s="6"/>
      <c r="T2" s="6"/>
      <c r="Z2" s="7"/>
      <c r="AA2" s="6"/>
      <c r="AB2" s="6"/>
      <c r="AE2" s="6"/>
      <c r="AF2" s="6"/>
      <c r="AG2" s="6"/>
      <c r="AI2" s="6"/>
      <c r="AJ2" s="499"/>
      <c r="AK2" s="499"/>
      <c r="AL2" s="18"/>
    </row>
    <row r="3" spans="16:44" s="3" customFormat="1" ht="21" customHeight="1" thickBot="1" x14ac:dyDescent="0.5">
      <c r="R3" s="6"/>
      <c r="S3" s="6"/>
      <c r="T3" s="6"/>
      <c r="Z3" s="7"/>
      <c r="AA3" s="6"/>
      <c r="AB3" s="6"/>
      <c r="AE3" s="6"/>
      <c r="AF3" s="6"/>
      <c r="AG3" s="6"/>
      <c r="AI3" s="6"/>
      <c r="AJ3" s="499"/>
      <c r="AK3" s="499"/>
      <c r="AL3" s="18"/>
    </row>
    <row r="4" spans="16:44" s="3" customFormat="1" ht="27" customHeight="1" thickBot="1" x14ac:dyDescent="0.5">
      <c r="R4" s="6"/>
      <c r="S4" s="6"/>
      <c r="T4" s="6"/>
      <c r="Z4" s="7"/>
      <c r="AA4" s="6"/>
      <c r="AB4" s="6"/>
      <c r="AC4" s="563">
        <v>1</v>
      </c>
      <c r="AD4" s="564"/>
      <c r="AE4" s="6"/>
      <c r="AF4" s="6"/>
      <c r="AG4" s="6"/>
      <c r="AH4" s="563">
        <v>1</v>
      </c>
      <c r="AI4" s="564"/>
      <c r="AJ4" s="499"/>
      <c r="AK4" s="499"/>
      <c r="AL4" s="18"/>
    </row>
    <row r="5" spans="16:44" s="3" customFormat="1" ht="7.5" customHeight="1" thickBot="1" x14ac:dyDescent="0.4">
      <c r="R5" s="6"/>
      <c r="S5" s="6"/>
      <c r="T5" s="6"/>
    </row>
    <row r="6" spans="16:44" s="3" customFormat="1" ht="10.15" customHeight="1" x14ac:dyDescent="0.45">
      <c r="R6" s="6"/>
      <c r="S6" s="6"/>
      <c r="T6" s="6"/>
      <c r="Z6" s="7"/>
      <c r="AA6" s="6"/>
      <c r="AB6" s="6"/>
      <c r="AC6" s="537">
        <v>596.77</v>
      </c>
      <c r="AD6" s="538"/>
      <c r="AE6" s="6"/>
      <c r="AF6" s="6"/>
      <c r="AG6" s="6"/>
      <c r="AH6" s="537">
        <v>596.79999999999995</v>
      </c>
      <c r="AI6" s="538"/>
      <c r="AJ6" s="499"/>
      <c r="AK6" s="499"/>
      <c r="AL6" s="18"/>
    </row>
    <row r="7" spans="16:44" s="3" customFormat="1" ht="10.15" customHeight="1" thickBot="1" x14ac:dyDescent="0.5">
      <c r="R7" s="6"/>
      <c r="S7" s="6"/>
      <c r="T7" s="6"/>
      <c r="Z7" s="7"/>
      <c r="AA7" s="6"/>
      <c r="AB7" s="6"/>
      <c r="AC7" s="543"/>
      <c r="AD7" s="544"/>
      <c r="AE7" s="6"/>
      <c r="AF7" s="6"/>
      <c r="AG7" s="6"/>
      <c r="AH7" s="543"/>
      <c r="AI7" s="544"/>
      <c r="AJ7" s="499"/>
      <c r="AK7" s="499"/>
      <c r="AL7" s="18"/>
    </row>
    <row r="8" spans="16:44" s="3" customFormat="1" ht="9.65" customHeight="1" thickBot="1" x14ac:dyDescent="0.5">
      <c r="R8" s="6"/>
      <c r="S8" s="6"/>
      <c r="T8" s="6"/>
      <c r="Z8" s="7"/>
      <c r="AA8" s="6"/>
      <c r="AB8" s="6"/>
      <c r="AC8" s="6"/>
      <c r="AD8" s="6"/>
      <c r="AE8" s="6"/>
      <c r="AF8" s="6"/>
      <c r="AG8" s="6"/>
      <c r="AH8" s="6"/>
      <c r="AI8" s="6"/>
      <c r="AJ8" s="499"/>
      <c r="AK8" s="499"/>
      <c r="AL8" s="18"/>
    </row>
    <row r="9" spans="16:44" s="3" customFormat="1" ht="19.149999999999999" customHeight="1" thickBot="1" x14ac:dyDescent="0.4">
      <c r="R9" s="6"/>
      <c r="S9" s="6"/>
      <c r="T9" s="6"/>
      <c r="Z9" s="7"/>
      <c r="AA9" s="6"/>
      <c r="AB9" s="6"/>
      <c r="AC9" s="624">
        <f>AC6-4.2/100*AC4+0.5/12</f>
        <v>596.76966666666658</v>
      </c>
      <c r="AD9" s="625"/>
      <c r="AE9" s="298"/>
      <c r="AF9" s="183">
        <f>(AH9-AC9)/AF10</f>
        <v>5.8695652174007955E-3</v>
      </c>
      <c r="AG9" s="298"/>
      <c r="AH9" s="624">
        <f>AH6-4.5/100*AH4+0.5/12</f>
        <v>596.79666666666662</v>
      </c>
      <c r="AI9" s="625"/>
      <c r="AJ9" s="298"/>
      <c r="AK9" s="183">
        <f>(AM9-AH9)/AK10</f>
        <v>4.0624999999749889E-3</v>
      </c>
      <c r="AL9" s="298"/>
      <c r="AM9" s="624">
        <f>AP9-4.2/100*AR9+0.5/12</f>
        <v>596.80966666666654</v>
      </c>
      <c r="AN9" s="625"/>
      <c r="AP9" s="553">
        <v>596.80999999999995</v>
      </c>
      <c r="AR9" s="598">
        <v>1</v>
      </c>
    </row>
    <row r="10" spans="16:44" s="3" customFormat="1" ht="17.5" customHeight="1" thickBot="1" x14ac:dyDescent="0.4">
      <c r="R10" s="6"/>
      <c r="S10" s="6"/>
      <c r="T10" s="6"/>
      <c r="Z10" s="7"/>
      <c r="AA10" s="6"/>
      <c r="AB10" s="6"/>
      <c r="AC10" s="626"/>
      <c r="AD10" s="548"/>
      <c r="AE10" s="303"/>
      <c r="AF10" s="306">
        <v>4.5999999999999996</v>
      </c>
      <c r="AG10" s="303"/>
      <c r="AH10" s="626"/>
      <c r="AI10" s="548"/>
      <c r="AJ10" s="303"/>
      <c r="AK10" s="306">
        <v>3.2</v>
      </c>
      <c r="AL10" s="303"/>
      <c r="AM10" s="626"/>
      <c r="AN10" s="548"/>
      <c r="AP10" s="554"/>
      <c r="AR10" s="599"/>
    </row>
    <row r="11" spans="16:44" s="3" customFormat="1" ht="10.15" customHeight="1" x14ac:dyDescent="0.35">
      <c r="R11" s="6"/>
      <c r="S11" s="6"/>
      <c r="T11" s="6"/>
      <c r="Z11" s="7"/>
      <c r="AA11" s="6"/>
      <c r="AB11" s="6"/>
      <c r="AC11" s="430"/>
      <c r="AD11" s="429"/>
      <c r="AE11" s="32"/>
      <c r="AF11" s="32"/>
      <c r="AG11" s="32"/>
      <c r="AH11" s="513"/>
      <c r="AI11" s="513"/>
      <c r="AJ11" s="123"/>
      <c r="AK11" s="123"/>
      <c r="AL11" s="123"/>
      <c r="AM11" s="285"/>
      <c r="AN11" s="286"/>
    </row>
    <row r="12" spans="16:44" ht="38.5" customHeight="1" x14ac:dyDescent="0.35">
      <c r="AC12" s="26">
        <f>(AC14-AC9)/AD12</f>
        <v>1.0900900900909422E-2</v>
      </c>
      <c r="AD12" s="294">
        <v>3.7</v>
      </c>
      <c r="AE12" s="32"/>
      <c r="AF12" s="32"/>
      <c r="AG12" s="32"/>
      <c r="AH12" s="513"/>
      <c r="AI12" s="513"/>
      <c r="AJ12" s="123"/>
      <c r="AK12" s="123"/>
      <c r="AL12" s="123"/>
      <c r="AM12" s="182"/>
      <c r="AN12" s="321"/>
      <c r="AQ12" s="3"/>
    </row>
    <row r="13" spans="16:44" ht="8.5" customHeight="1" thickBot="1" x14ac:dyDescent="0.4">
      <c r="AC13" s="279"/>
      <c r="AD13" s="280"/>
      <c r="AE13" s="32"/>
      <c r="AF13" s="32"/>
      <c r="AG13" s="32"/>
      <c r="AH13" s="513"/>
      <c r="AI13" s="513"/>
      <c r="AJ13" s="123"/>
      <c r="AK13" s="123"/>
      <c r="AL13" s="123"/>
      <c r="AM13" s="285"/>
      <c r="AN13" s="286"/>
      <c r="AQ13" s="3"/>
    </row>
    <row r="14" spans="16:44" ht="19" thickBot="1" x14ac:dyDescent="0.5">
      <c r="P14" s="566">
        <v>597.24</v>
      </c>
      <c r="Q14" s="567"/>
      <c r="R14" s="314"/>
      <c r="S14" s="176">
        <f>(P14-V14)/S15</f>
        <v>4.0000000000009098E-2</v>
      </c>
      <c r="T14" s="314"/>
      <c r="V14" s="627">
        <v>597.04</v>
      </c>
      <c r="W14" s="628"/>
      <c r="Y14" s="10"/>
      <c r="Z14" s="176">
        <f>(V14-AC14)/Z15</f>
        <v>4.6000000000003635E-2</v>
      </c>
      <c r="AA14" s="10"/>
      <c r="AC14" s="549">
        <v>596.80999999999995</v>
      </c>
      <c r="AD14" s="550"/>
      <c r="AE14" s="32"/>
      <c r="AF14" s="32"/>
      <c r="AG14" s="32"/>
      <c r="AH14" s="513"/>
      <c r="AI14" s="513"/>
      <c r="AJ14" s="123"/>
      <c r="AK14" s="123"/>
      <c r="AL14" s="123"/>
      <c r="AM14" s="285"/>
      <c r="AN14" s="286"/>
      <c r="AQ14" s="3"/>
    </row>
    <row r="15" spans="16:44" ht="19" thickBot="1" x14ac:dyDescent="0.4">
      <c r="P15" s="568"/>
      <c r="Q15" s="562"/>
      <c r="R15" s="316"/>
      <c r="S15" s="177">
        <v>5</v>
      </c>
      <c r="T15" s="316"/>
      <c r="V15" s="629"/>
      <c r="W15" s="630"/>
      <c r="Y15" s="12"/>
      <c r="Z15" s="177">
        <v>5</v>
      </c>
      <c r="AA15" s="12"/>
      <c r="AC15" s="551"/>
      <c r="AD15" s="552"/>
      <c r="AE15" s="32"/>
      <c r="AF15" s="32"/>
      <c r="AG15" s="32"/>
      <c r="AH15" s="513"/>
      <c r="AI15" s="513"/>
      <c r="AJ15" s="123"/>
      <c r="AK15" s="123"/>
      <c r="AL15" s="123"/>
      <c r="AM15" s="285"/>
      <c r="AN15" s="286"/>
      <c r="AQ15" s="3"/>
    </row>
    <row r="16" spans="16:44" ht="10.15" customHeight="1" x14ac:dyDescent="0.35">
      <c r="P16" s="432"/>
      <c r="Q16" s="431"/>
      <c r="R16" s="453"/>
      <c r="S16" s="453"/>
      <c r="T16" s="453"/>
      <c r="V16" s="490"/>
      <c r="W16" s="491"/>
      <c r="Y16" s="453"/>
      <c r="Z16" s="514"/>
      <c r="AA16" s="515"/>
      <c r="AB16" s="499"/>
      <c r="AC16" s="279"/>
      <c r="AD16" s="280"/>
      <c r="AE16" s="32"/>
      <c r="AF16" s="32"/>
      <c r="AG16" s="32"/>
      <c r="AH16" s="513"/>
      <c r="AI16" s="513"/>
      <c r="AJ16" s="123"/>
      <c r="AK16" s="123"/>
      <c r="AL16" s="123"/>
      <c r="AM16" s="285"/>
      <c r="AN16" s="286"/>
      <c r="AO16" s="3"/>
      <c r="AQ16" s="3"/>
      <c r="AR16" s="3"/>
    </row>
    <row r="17" spans="16:46" s="3" customFormat="1" ht="39" customHeight="1" x14ac:dyDescent="0.35">
      <c r="P17" s="292">
        <f>(P19-P14)/Q17</f>
        <v>3.3999999999991815E-2</v>
      </c>
      <c r="Q17" s="293">
        <v>5</v>
      </c>
      <c r="R17" s="453"/>
      <c r="S17" s="448" t="s">
        <v>1</v>
      </c>
      <c r="T17" s="453"/>
      <c r="V17" s="493">
        <f>(V19-V14)/W17</f>
        <v>1.9999999999981812E-3</v>
      </c>
      <c r="W17" s="494">
        <v>5</v>
      </c>
      <c r="X17" s="6"/>
      <c r="Y17" s="453"/>
      <c r="Z17" s="516" t="s">
        <v>0</v>
      </c>
      <c r="AA17" s="453"/>
      <c r="AB17" s="6"/>
      <c r="AC17" s="26">
        <f>(AC19-AC14)/AD17</f>
        <v>1.0260215053813226E-2</v>
      </c>
      <c r="AD17" s="294">
        <v>5</v>
      </c>
      <c r="AE17" s="32"/>
      <c r="AF17" s="281" t="s">
        <v>13</v>
      </c>
      <c r="AG17" s="32"/>
      <c r="AH17" s="32"/>
      <c r="AI17" s="513"/>
      <c r="AJ17" s="43"/>
      <c r="AK17" s="43"/>
      <c r="AL17" s="43"/>
      <c r="AM17" s="182">
        <f>(AM19-AM9)/AN17</f>
        <v>2.1153846153848778E-2</v>
      </c>
      <c r="AN17" s="321">
        <v>5.2</v>
      </c>
      <c r="AS17" s="6"/>
      <c r="AT17" s="6"/>
    </row>
    <row r="18" spans="16:46" s="3" customFormat="1" ht="10.15" customHeight="1" thickBot="1" x14ac:dyDescent="0.4">
      <c r="P18" s="292"/>
      <c r="Q18" s="293"/>
      <c r="R18" s="453"/>
      <c r="S18" s="453"/>
      <c r="T18" s="453"/>
      <c r="V18" s="493"/>
      <c r="W18" s="494"/>
      <c r="X18" s="6"/>
      <c r="Y18" s="453"/>
      <c r="Z18" s="516"/>
      <c r="AA18" s="453"/>
      <c r="AB18" s="6"/>
      <c r="AC18" s="279"/>
      <c r="AD18" s="280"/>
      <c r="AE18" s="32"/>
      <c r="AF18" s="32"/>
      <c r="AG18" s="32"/>
      <c r="AH18" s="504"/>
      <c r="AI18" s="513"/>
      <c r="AJ18" s="43"/>
      <c r="AK18" s="43"/>
      <c r="AL18" s="43"/>
      <c r="AM18" s="182"/>
      <c r="AN18" s="321"/>
      <c r="AS18" s="6"/>
      <c r="AT18" s="6"/>
    </row>
    <row r="19" spans="16:46" s="3" customFormat="1" ht="20.5" customHeight="1" thickBot="1" x14ac:dyDescent="0.5">
      <c r="P19" s="566">
        <v>597.41</v>
      </c>
      <c r="Q19" s="567"/>
      <c r="R19" s="314"/>
      <c r="S19" s="176">
        <f>(P19-V19)/S20</f>
        <v>7.2000000000002728E-2</v>
      </c>
      <c r="T19" s="314"/>
      <c r="V19" s="627">
        <v>597.04999999999995</v>
      </c>
      <c r="W19" s="628"/>
      <c r="X19" s="6"/>
      <c r="Y19" s="10"/>
      <c r="Z19" s="176">
        <f>(V19-AC19)/Z20</f>
        <v>3.7739784946188591E-2</v>
      </c>
      <c r="AA19" s="10"/>
      <c r="AB19" s="6"/>
      <c r="AC19" s="635">
        <f>AH19-AF19*AF20</f>
        <v>596.86130107526901</v>
      </c>
      <c r="AD19" s="635"/>
      <c r="AE19" s="517"/>
      <c r="AF19" s="277">
        <f>AK19</f>
        <v>6.3440860214776023E-3</v>
      </c>
      <c r="AG19" s="323"/>
      <c r="AH19" s="549">
        <v>596.9</v>
      </c>
      <c r="AI19" s="550"/>
      <c r="AJ19" s="323"/>
      <c r="AK19" s="277">
        <f>(AM19-AH19)/AK20</f>
        <v>6.3440860214776023E-3</v>
      </c>
      <c r="AL19" s="323"/>
      <c r="AM19" s="624">
        <f>AP19-4.2/100*AR19+0.5/12</f>
        <v>596.91966666666656</v>
      </c>
      <c r="AN19" s="625"/>
      <c r="AP19" s="553">
        <v>596.91999999999996</v>
      </c>
      <c r="AR19" s="598">
        <v>1</v>
      </c>
      <c r="AS19" s="6"/>
      <c r="AT19" s="6"/>
    </row>
    <row r="20" spans="16:46" s="3" customFormat="1" ht="14.5" customHeight="1" thickBot="1" x14ac:dyDescent="0.4">
      <c r="P20" s="568"/>
      <c r="Q20" s="562"/>
      <c r="R20" s="316"/>
      <c r="S20" s="177">
        <v>5</v>
      </c>
      <c r="T20" s="316"/>
      <c r="V20" s="629"/>
      <c r="W20" s="630"/>
      <c r="X20" s="6"/>
      <c r="Y20" s="12"/>
      <c r="Z20" s="177">
        <v>5</v>
      </c>
      <c r="AA20" s="12"/>
      <c r="AB20" s="6"/>
      <c r="AC20" s="635"/>
      <c r="AD20" s="635"/>
      <c r="AE20" s="518"/>
      <c r="AF20" s="184">
        <v>6.1</v>
      </c>
      <c r="AG20" s="324"/>
      <c r="AH20" s="551"/>
      <c r="AI20" s="552"/>
      <c r="AJ20" s="324"/>
      <c r="AK20" s="184">
        <v>3.1</v>
      </c>
      <c r="AL20" s="324"/>
      <c r="AM20" s="626"/>
      <c r="AN20" s="548"/>
      <c r="AP20" s="554"/>
      <c r="AR20" s="599"/>
    </row>
    <row r="21" spans="16:46" s="3" customFormat="1" x14ac:dyDescent="0.35">
      <c r="R21" s="6"/>
      <c r="S21" s="6"/>
      <c r="T21" s="6"/>
      <c r="X21" s="6"/>
      <c r="Y21" s="6"/>
      <c r="Z21" s="7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N21" s="6"/>
      <c r="AO21" s="6"/>
      <c r="AP21" s="6"/>
      <c r="AR21" s="6"/>
    </row>
    <row r="22" spans="16:46" s="3" customFormat="1" x14ac:dyDescent="0.35">
      <c r="R22" s="6"/>
      <c r="S22" s="6"/>
      <c r="T22" s="6"/>
      <c r="X22" s="6"/>
      <c r="Y22" s="6"/>
      <c r="Z22" s="7"/>
      <c r="AA22" s="6"/>
      <c r="AB22" s="6"/>
      <c r="AC22" s="507"/>
      <c r="AD22" s="508"/>
      <c r="AE22" s="439"/>
      <c r="AF22" s="462"/>
      <c r="AG22" s="462"/>
      <c r="AH22" s="325"/>
      <c r="AI22" s="326"/>
      <c r="AJ22" s="6"/>
      <c r="AK22" s="6"/>
      <c r="AN22" s="6"/>
      <c r="AO22" s="6"/>
      <c r="AP22" s="6"/>
      <c r="AR22" s="6"/>
    </row>
    <row r="23" spans="16:46" s="3" customFormat="1" ht="32.5" x14ac:dyDescent="0.35">
      <c r="R23" s="6"/>
      <c r="S23" s="6"/>
      <c r="T23" s="6"/>
      <c r="X23" s="6"/>
      <c r="Y23" s="6"/>
      <c r="Z23" s="7"/>
      <c r="AA23" s="6"/>
      <c r="AB23" s="6"/>
      <c r="AC23" s="13">
        <f>(AC26-AC19)/AD23</f>
        <v>4.5739784946204051E-2</v>
      </c>
      <c r="AD23" s="14">
        <v>5</v>
      </c>
      <c r="AE23" s="463"/>
      <c r="AF23" s="516" t="s">
        <v>0</v>
      </c>
      <c r="AG23" s="464"/>
      <c r="AH23" s="13">
        <f>(AH26-AH19)/AI23</f>
        <v>3.600000000001273E-2</v>
      </c>
      <c r="AI23" s="14">
        <v>5</v>
      </c>
      <c r="AJ23" s="6"/>
      <c r="AK23" s="6"/>
      <c r="AN23" s="6"/>
      <c r="AO23" s="6"/>
      <c r="AP23" s="6"/>
      <c r="AQ23" s="6"/>
      <c r="AR23" s="6"/>
    </row>
    <row r="24" spans="16:46" s="3" customFormat="1" x14ac:dyDescent="0.35">
      <c r="R24" s="6"/>
      <c r="S24" s="6"/>
      <c r="T24" s="6"/>
      <c r="X24" s="6"/>
      <c r="Y24" s="6"/>
      <c r="Z24" s="7"/>
      <c r="AA24" s="6"/>
      <c r="AB24" s="6"/>
      <c r="AC24" s="13"/>
      <c r="AD24" s="14"/>
      <c r="AE24" s="463"/>
      <c r="AF24" s="465"/>
      <c r="AG24" s="465"/>
      <c r="AH24" s="13"/>
      <c r="AI24" s="14"/>
      <c r="AJ24" s="6"/>
      <c r="AK24" s="6"/>
      <c r="AN24" s="6"/>
      <c r="AO24" s="6"/>
      <c r="AP24" s="6"/>
      <c r="AQ24" s="6"/>
      <c r="AR24" s="6"/>
    </row>
    <row r="25" spans="16:46" ht="15" thickBot="1" x14ac:dyDescent="0.4">
      <c r="AJ25" s="6"/>
    </row>
    <row r="26" spans="16:46" ht="24.65" customHeight="1" thickTop="1" thickBot="1" x14ac:dyDescent="0.5">
      <c r="AC26" s="632">
        <v>597.09</v>
      </c>
      <c r="AD26" s="633"/>
      <c r="AE26" s="474"/>
      <c r="AF26" s="474">
        <f>(AC26-AH26)/AF27</f>
        <v>1.6393442622935912E-3</v>
      </c>
      <c r="AG26" s="474"/>
      <c r="AH26" s="632">
        <v>597.08000000000004</v>
      </c>
      <c r="AI26" s="633"/>
      <c r="AJ26" s="6"/>
    </row>
    <row r="27" spans="16:46" ht="19" thickBot="1" x14ac:dyDescent="0.4">
      <c r="AC27" s="634"/>
      <c r="AD27" s="630"/>
      <c r="AE27" s="476"/>
      <c r="AF27" s="476">
        <v>6.1</v>
      </c>
      <c r="AG27" s="476"/>
      <c r="AH27" s="634"/>
      <c r="AI27" s="630"/>
    </row>
    <row r="28" spans="16:46" ht="21" customHeight="1" x14ac:dyDescent="0.35">
      <c r="AE28" s="5"/>
      <c r="AF28" s="5"/>
      <c r="AG28" s="5"/>
      <c r="AH28" s="3"/>
      <c r="AI28" s="3"/>
    </row>
    <row r="29" spans="16:46" ht="10.15" customHeight="1" x14ac:dyDescent="0.35">
      <c r="Z29" s="6"/>
      <c r="AC29" s="325"/>
      <c r="AD29" s="326"/>
      <c r="AE29" s="439"/>
      <c r="AF29" s="462"/>
      <c r="AG29" s="462"/>
      <c r="AH29" s="325"/>
      <c r="AI29" s="326"/>
      <c r="AJ29" s="6"/>
    </row>
    <row r="30" spans="16:46" ht="32.5" x14ac:dyDescent="0.35">
      <c r="AC30" s="13">
        <f>(AC32-AC26)/AD30</f>
        <v>5.599999999999454E-2</v>
      </c>
      <c r="AD30" s="14">
        <v>5</v>
      </c>
      <c r="AE30" s="463"/>
      <c r="AF30" s="516" t="s">
        <v>1</v>
      </c>
      <c r="AG30" s="464"/>
      <c r="AH30" s="13">
        <f>(AH32-AH26)/AI30</f>
        <v>2.799999999999727E-2</v>
      </c>
      <c r="AI30" s="14">
        <v>5</v>
      </c>
    </row>
    <row r="31" spans="16:46" ht="15" thickBot="1" x14ac:dyDescent="0.4">
      <c r="AC31" s="13"/>
      <c r="AD31" s="14"/>
      <c r="AE31" s="463"/>
      <c r="AF31" s="465"/>
      <c r="AG31" s="465"/>
      <c r="AH31" s="13"/>
      <c r="AI31" s="14"/>
    </row>
    <row r="32" spans="16:46" ht="19.5" thickTop="1" thickBot="1" x14ac:dyDescent="0.5">
      <c r="AC32" s="559">
        <v>597.37</v>
      </c>
      <c r="AD32" s="560"/>
      <c r="AE32" s="68"/>
      <c r="AF32" s="68">
        <f>(AC32-AH32)/AF33</f>
        <v>2.5423728813555466E-2</v>
      </c>
      <c r="AG32" s="68"/>
      <c r="AH32" s="559">
        <v>597.22</v>
      </c>
      <c r="AI32" s="560"/>
    </row>
    <row r="33" spans="29:35" ht="19" thickBot="1" x14ac:dyDescent="0.4">
      <c r="AC33" s="561"/>
      <c r="AD33" s="562"/>
      <c r="AE33" s="70"/>
      <c r="AF33" s="70">
        <v>5.9</v>
      </c>
      <c r="AG33" s="70"/>
      <c r="AH33" s="561"/>
      <c r="AI33" s="562"/>
    </row>
  </sheetData>
  <mergeCells count="23">
    <mergeCell ref="AC4:AD4"/>
    <mergeCell ref="AH4:AI4"/>
    <mergeCell ref="AC6:AD7"/>
    <mergeCell ref="AH6:AI7"/>
    <mergeCell ref="AC9:AD10"/>
    <mergeCell ref="AH9:AI10"/>
    <mergeCell ref="AM9:AN10"/>
    <mergeCell ref="AP9:AP10"/>
    <mergeCell ref="AR9:AR10"/>
    <mergeCell ref="P14:Q15"/>
    <mergeCell ref="V14:W15"/>
    <mergeCell ref="AC14:AD15"/>
    <mergeCell ref="P19:Q20"/>
    <mergeCell ref="V19:W20"/>
    <mergeCell ref="AC19:AD20"/>
    <mergeCell ref="AH19:AI20"/>
    <mergeCell ref="AM19:AN20"/>
    <mergeCell ref="AR19:AR20"/>
    <mergeCell ref="AC26:AD27"/>
    <mergeCell ref="AH26:AI27"/>
    <mergeCell ref="AC32:AD33"/>
    <mergeCell ref="AH32:AI33"/>
    <mergeCell ref="AP19:AP20"/>
  </mergeCells>
  <dataValidations count="1">
    <dataValidation type="list" allowBlank="1" showInputMessage="1" showErrorMessage="1" sqref="AH4:AI4 AR19:AR20 AR9:AR10 AC4:AD4" xr:uid="{A2318DC1-B359-43FB-A640-08480187E73B}">
      <formula1>"--,1,1.5,2"</formula1>
    </dataValidation>
  </dataValidation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AFEA8-F8DB-4B5F-9BBC-C970875DF93C}">
  <sheetPr>
    <tabColor rgb="FF00B0F0"/>
    <pageSetUpPr fitToPage="1"/>
  </sheetPr>
  <dimension ref="N1:BF41"/>
  <sheetViews>
    <sheetView topLeftCell="N13" zoomScale="85" zoomScaleNormal="85" workbookViewId="0">
      <selection activeCell="BD35" sqref="BD35"/>
    </sheetView>
  </sheetViews>
  <sheetFormatPr defaultColWidth="8.81640625" defaultRowHeight="14.5" x14ac:dyDescent="0.35"/>
  <cols>
    <col min="1" max="14" width="4.7265625" style="6" customWidth="1"/>
    <col min="15" max="15" width="5.81640625" style="6" customWidth="1"/>
    <col min="16" max="17" width="5.54296875" style="6" bestFit="1" customWidth="1"/>
    <col min="18" max="18" width="5.54296875" style="6" customWidth="1"/>
    <col min="19" max="19" width="9.7265625" style="6" bestFit="1" customWidth="1"/>
    <col min="20" max="20" width="7.26953125" style="6" customWidth="1"/>
    <col min="21" max="21" width="5.7265625" style="6" customWidth="1"/>
    <col min="22" max="23" width="5.54296875" style="6" bestFit="1" customWidth="1"/>
    <col min="24" max="24" width="4.7265625" style="6" customWidth="1"/>
    <col min="25" max="25" width="11.26953125" style="6" bestFit="1" customWidth="1"/>
    <col min="26" max="26" width="5.26953125" style="6" customWidth="1"/>
    <col min="27" max="28" width="5.54296875" style="6" bestFit="1" customWidth="1"/>
    <col min="29" max="29" width="4.7265625" style="6" customWidth="1"/>
    <col min="30" max="31" width="5.26953125" style="6" customWidth="1"/>
    <col min="32" max="32" width="10" style="7" customWidth="1"/>
    <col min="33" max="33" width="8" style="7" customWidth="1"/>
    <col min="34" max="34" width="4.81640625" style="6" customWidth="1"/>
    <col min="35" max="35" width="3.26953125" style="6" customWidth="1"/>
    <col min="36" max="36" width="4.7265625" style="6" customWidth="1"/>
    <col min="37" max="37" width="5.26953125" style="6" customWidth="1"/>
    <col min="38" max="38" width="4.7265625" style="6" customWidth="1"/>
    <col min="39" max="39" width="7.26953125" style="6" bestFit="1" customWidth="1"/>
    <col min="40" max="40" width="4.7265625" style="6" customWidth="1"/>
    <col min="41" max="41" width="5.54296875" style="6" bestFit="1" customWidth="1"/>
    <col min="42" max="42" width="5.7265625" style="6" bestFit="1" customWidth="1"/>
    <col min="43" max="43" width="4.1796875" style="5" customWidth="1"/>
    <col min="44" max="44" width="10.453125" style="5" customWidth="1"/>
    <col min="45" max="45" width="2.54296875" style="5" customWidth="1"/>
    <col min="46" max="47" width="5.54296875" style="3" bestFit="1" customWidth="1"/>
    <col min="48" max="48" width="2.453125" style="3" customWidth="1"/>
    <col min="49" max="49" width="9.7265625" style="6" customWidth="1"/>
    <col min="50" max="50" width="6.26953125" style="3" customWidth="1"/>
    <col min="51" max="51" width="1.54296875" style="3" customWidth="1"/>
    <col min="52" max="52" width="9.7265625" style="3" bestFit="1" customWidth="1"/>
    <col min="53" max="53" width="5.26953125" style="3" customWidth="1"/>
    <col min="54" max="54" width="6.54296875" style="3" bestFit="1" customWidth="1"/>
    <col min="55" max="56" width="8.81640625" style="6"/>
    <col min="57" max="57" width="3.1796875" style="6" customWidth="1"/>
    <col min="58" max="16384" width="8.81640625" style="6"/>
  </cols>
  <sheetData>
    <row r="1" spans="14:54" s="3" customFormat="1" ht="10.15" customHeight="1" x14ac:dyDescent="0.45">
      <c r="R1" s="276"/>
      <c r="S1" s="276"/>
      <c r="T1" s="276"/>
      <c r="X1" s="276"/>
      <c r="Y1" s="276"/>
      <c r="Z1" s="276"/>
      <c r="AF1" s="309"/>
      <c r="AG1" s="309"/>
      <c r="AH1" s="310"/>
      <c r="AI1" s="310"/>
      <c r="AL1" s="310"/>
      <c r="AM1" s="310"/>
      <c r="AN1" s="310"/>
      <c r="AP1" s="6"/>
      <c r="AQ1" s="311"/>
      <c r="AR1" s="311"/>
      <c r="AS1" s="311"/>
      <c r="AV1" s="311"/>
      <c r="AW1" s="311"/>
      <c r="AX1" s="311"/>
      <c r="AY1" s="312"/>
      <c r="AZ1" s="312"/>
      <c r="BA1" s="312"/>
    </row>
    <row r="2" spans="14:54" s="3" customFormat="1" ht="10.15" customHeight="1" x14ac:dyDescent="0.45">
      <c r="N2" s="368"/>
      <c r="O2" s="368"/>
      <c r="P2" s="368"/>
      <c r="Q2" s="368"/>
      <c r="R2" s="276"/>
      <c r="S2" s="276"/>
      <c r="T2" s="276"/>
      <c r="X2" s="276"/>
      <c r="Y2" s="276"/>
      <c r="Z2" s="276"/>
      <c r="AF2" s="309"/>
      <c r="AG2" s="309"/>
      <c r="AH2" s="310"/>
      <c r="AI2" s="310"/>
      <c r="AL2" s="310"/>
      <c r="AM2" s="310"/>
      <c r="AN2" s="310"/>
      <c r="AP2" s="6"/>
      <c r="AQ2" s="311"/>
      <c r="AR2" s="311"/>
      <c r="AS2" s="311"/>
      <c r="AV2" s="311"/>
      <c r="AW2" s="311"/>
      <c r="AX2" s="311"/>
      <c r="AY2" s="312"/>
      <c r="AZ2" s="312"/>
      <c r="BA2" s="312"/>
    </row>
    <row r="3" spans="14:54" s="3" customFormat="1" ht="10.15" customHeight="1" x14ac:dyDescent="0.45">
      <c r="N3" s="368"/>
      <c r="O3" s="368"/>
      <c r="P3" s="368"/>
      <c r="Q3" s="368"/>
      <c r="R3" s="276"/>
      <c r="S3" s="276"/>
      <c r="T3" s="276"/>
      <c r="X3" s="276"/>
      <c r="Y3" s="276"/>
      <c r="Z3" s="276"/>
      <c r="AF3" s="309"/>
      <c r="AG3" s="309"/>
      <c r="AH3" s="310"/>
      <c r="AI3" s="310"/>
      <c r="AL3" s="310"/>
      <c r="AM3" s="310"/>
      <c r="AN3" s="310"/>
      <c r="AP3" s="6"/>
      <c r="AQ3" s="311"/>
      <c r="AR3" s="311"/>
      <c r="AS3" s="311"/>
      <c r="AV3" s="311"/>
      <c r="AW3" s="311"/>
      <c r="AX3" s="311"/>
      <c r="AY3" s="312"/>
      <c r="AZ3" s="312"/>
      <c r="BA3" s="312"/>
    </row>
    <row r="4" spans="14:54" s="3" customFormat="1" ht="10.15" customHeight="1" x14ac:dyDescent="0.45">
      <c r="N4" s="368"/>
      <c r="O4" s="368"/>
      <c r="P4" s="368"/>
      <c r="Q4" s="368"/>
      <c r="R4" s="276"/>
      <c r="S4" s="276"/>
      <c r="T4" s="276"/>
      <c r="X4" s="276"/>
      <c r="Y4" s="276"/>
      <c r="Z4" s="276"/>
      <c r="AF4" s="309"/>
      <c r="AG4" s="309"/>
      <c r="AH4" s="310"/>
      <c r="AI4" s="310"/>
      <c r="AL4" s="310"/>
      <c r="AM4" s="310"/>
      <c r="AN4" s="310"/>
      <c r="AP4" s="6"/>
      <c r="AQ4" s="311"/>
      <c r="AR4" s="311"/>
      <c r="AS4" s="311"/>
      <c r="AV4" s="311"/>
      <c r="AW4" s="311"/>
      <c r="AX4" s="311"/>
      <c r="AY4" s="312"/>
      <c r="AZ4" s="312"/>
      <c r="BA4" s="312"/>
    </row>
    <row r="5" spans="14:54" s="3" customFormat="1" ht="10.15" customHeight="1" thickBot="1" x14ac:dyDescent="0.5">
      <c r="N5" s="366"/>
      <c r="O5" s="366"/>
      <c r="P5" s="366"/>
      <c r="Q5" s="366"/>
      <c r="R5" s="276"/>
      <c r="S5" s="276"/>
      <c r="T5" s="276"/>
      <c r="X5" s="276"/>
      <c r="Y5" s="276"/>
      <c r="Z5" s="276"/>
      <c r="AF5" s="309"/>
      <c r="AG5" s="309"/>
      <c r="AH5" s="310"/>
      <c r="AI5" s="310"/>
      <c r="AL5" s="310"/>
      <c r="AM5" s="310"/>
      <c r="AN5" s="310"/>
      <c r="AP5" s="6"/>
      <c r="AQ5" s="311"/>
      <c r="AR5" s="311"/>
      <c r="AS5" s="311"/>
      <c r="AV5" s="311"/>
      <c r="AW5" s="311"/>
      <c r="AX5" s="311"/>
      <c r="AY5" s="312"/>
      <c r="AZ5" s="312"/>
      <c r="BA5" s="312"/>
    </row>
    <row r="6" spans="14:54" s="3" customFormat="1" ht="19.149999999999999" customHeight="1" thickBot="1" x14ac:dyDescent="0.5">
      <c r="N6" s="366"/>
      <c r="O6" s="368"/>
      <c r="P6" s="563">
        <v>2</v>
      </c>
      <c r="Q6" s="564"/>
      <c r="R6" s="369"/>
      <c r="S6" s="366"/>
      <c r="T6" s="369"/>
      <c r="U6" s="368"/>
      <c r="V6" s="563">
        <v>2</v>
      </c>
      <c r="W6" s="564"/>
      <c r="X6" s="369"/>
      <c r="Y6" s="369"/>
      <c r="Z6" s="369"/>
      <c r="AA6" s="563">
        <v>2</v>
      </c>
      <c r="AB6" s="564"/>
      <c r="AC6" s="368"/>
      <c r="AD6" s="368"/>
      <c r="AE6" s="368"/>
      <c r="AF6" s="405"/>
      <c r="AG6" s="405"/>
      <c r="AH6" s="221"/>
      <c r="AI6" s="221"/>
      <c r="AJ6" s="368"/>
      <c r="AK6" s="368"/>
      <c r="AL6" s="221"/>
      <c r="AM6" s="221"/>
      <c r="AN6" s="221"/>
      <c r="AO6" s="368"/>
      <c r="AP6" s="368"/>
      <c r="AQ6" s="406"/>
      <c r="AR6" s="368"/>
      <c r="AS6" s="368"/>
      <c r="AT6" s="368"/>
      <c r="AU6" s="368"/>
      <c r="AV6" s="406"/>
      <c r="AW6" s="406"/>
      <c r="AX6" s="406"/>
      <c r="AY6" s="407"/>
      <c r="AZ6" s="407"/>
      <c r="BA6" s="407"/>
      <c r="BB6" s="366"/>
    </row>
    <row r="7" spans="14:54" s="3" customFormat="1" ht="26.5" customHeight="1" x14ac:dyDescent="0.45">
      <c r="N7" s="366"/>
      <c r="O7" s="681" t="s">
        <v>5</v>
      </c>
      <c r="P7" s="672">
        <v>711.89</v>
      </c>
      <c r="Q7" s="673"/>
      <c r="R7" s="615" t="s">
        <v>5</v>
      </c>
      <c r="S7" s="366"/>
      <c r="T7" s="369"/>
      <c r="U7" s="681" t="s">
        <v>5</v>
      </c>
      <c r="V7" s="537">
        <v>711.91</v>
      </c>
      <c r="W7" s="538"/>
      <c r="X7" s="615" t="s">
        <v>5</v>
      </c>
      <c r="Y7" s="369"/>
      <c r="Z7" s="681" t="s">
        <v>5</v>
      </c>
      <c r="AA7" s="672">
        <v>712</v>
      </c>
      <c r="AB7" s="673"/>
      <c r="AC7" s="615" t="s">
        <v>5</v>
      </c>
      <c r="AD7" s="368"/>
      <c r="AE7" s="368"/>
      <c r="AF7" s="405"/>
      <c r="AG7" s="405"/>
      <c r="AH7" s="221"/>
      <c r="AI7" s="221"/>
      <c r="AJ7" s="368"/>
      <c r="AK7" s="368"/>
      <c r="AL7" s="221"/>
      <c r="AM7" s="221"/>
      <c r="AN7" s="221"/>
      <c r="AO7" s="368"/>
      <c r="AP7" s="368"/>
      <c r="AQ7" s="406"/>
      <c r="AR7" s="368"/>
      <c r="AS7" s="368"/>
      <c r="AT7" s="368"/>
      <c r="AU7" s="368"/>
      <c r="AV7" s="406"/>
      <c r="AW7" s="406"/>
      <c r="AX7" s="406"/>
      <c r="AY7" s="407"/>
      <c r="AZ7" s="407"/>
      <c r="BA7" s="407"/>
      <c r="BB7" s="366"/>
    </row>
    <row r="8" spans="14:54" s="3" customFormat="1" ht="12" customHeight="1" thickBot="1" x14ac:dyDescent="0.5">
      <c r="N8" s="366"/>
      <c r="O8" s="681"/>
      <c r="P8" s="674"/>
      <c r="Q8" s="675"/>
      <c r="R8" s="615"/>
      <c r="S8" s="366"/>
      <c r="T8" s="369"/>
      <c r="U8" s="681"/>
      <c r="V8" s="543"/>
      <c r="W8" s="544"/>
      <c r="X8" s="615"/>
      <c r="Y8" s="369"/>
      <c r="Z8" s="681"/>
      <c r="AA8" s="674"/>
      <c r="AB8" s="675"/>
      <c r="AC8" s="615"/>
      <c r="AD8" s="368"/>
      <c r="AE8" s="368"/>
      <c r="AF8" s="405"/>
      <c r="AG8" s="405"/>
      <c r="AH8" s="221"/>
      <c r="AI8" s="221"/>
      <c r="AJ8" s="368"/>
      <c r="AK8" s="368"/>
      <c r="AL8" s="221"/>
      <c r="AM8" s="221"/>
      <c r="AN8" s="221"/>
      <c r="AO8" s="368"/>
      <c r="AP8" s="368"/>
      <c r="AQ8" s="406"/>
      <c r="AR8" s="368"/>
      <c r="AS8" s="368"/>
      <c r="AT8" s="368"/>
      <c r="AU8" s="368"/>
      <c r="AV8" s="406"/>
      <c r="AW8" s="406"/>
      <c r="AX8" s="406"/>
      <c r="AY8" s="407"/>
      <c r="AZ8" s="407"/>
      <c r="BA8" s="407"/>
      <c r="BB8" s="366"/>
    </row>
    <row r="9" spans="14:54" ht="5.5" customHeight="1" thickBot="1" x14ac:dyDescent="0.55000000000000004">
      <c r="N9" s="366"/>
      <c r="O9" s="366"/>
      <c r="R9" s="369"/>
      <c r="S9" s="366"/>
      <c r="T9" s="369"/>
      <c r="U9" s="366"/>
      <c r="X9" s="369"/>
      <c r="Y9" s="369"/>
      <c r="Z9" s="369"/>
      <c r="AA9" s="313"/>
      <c r="AB9" s="313"/>
      <c r="AC9" s="366"/>
      <c r="AD9" s="366"/>
      <c r="AE9" s="366"/>
      <c r="AF9" s="380"/>
      <c r="AG9" s="380"/>
      <c r="AH9" s="366"/>
      <c r="AI9" s="366"/>
      <c r="AJ9" s="366"/>
      <c r="AK9" s="366"/>
      <c r="AL9" s="366"/>
      <c r="AM9" s="366"/>
      <c r="AN9" s="366"/>
      <c r="AO9" s="366"/>
      <c r="AP9" s="366"/>
      <c r="AQ9" s="370"/>
      <c r="AR9" s="370"/>
      <c r="AS9" s="370"/>
      <c r="AT9" s="368"/>
      <c r="AU9" s="368"/>
      <c r="AV9" s="370"/>
      <c r="AW9" s="370"/>
      <c r="AX9" s="370"/>
      <c r="AY9" s="368"/>
      <c r="AZ9" s="368"/>
      <c r="BA9" s="368"/>
      <c r="BB9" s="366"/>
    </row>
    <row r="10" spans="14:54" ht="18.649999999999999" customHeight="1" thickBot="1" x14ac:dyDescent="0.4">
      <c r="N10" s="366"/>
      <c r="O10" s="677" t="s">
        <v>14</v>
      </c>
      <c r="P10" s="655">
        <f>P7-6/100*P6+6/12</f>
        <v>712.27</v>
      </c>
      <c r="Q10" s="656"/>
      <c r="R10" s="670" t="s">
        <v>14</v>
      </c>
      <c r="S10" s="366"/>
      <c r="T10" s="369"/>
      <c r="U10" s="677" t="s">
        <v>14</v>
      </c>
      <c r="V10" s="678">
        <f>V7-6/100*V6+6/12</f>
        <v>712.29</v>
      </c>
      <c r="W10" s="679"/>
      <c r="X10" s="670" t="s">
        <v>14</v>
      </c>
      <c r="Y10" s="369"/>
      <c r="Z10" s="677" t="s">
        <v>14</v>
      </c>
      <c r="AA10" s="655">
        <f>AA7-6/100*AA6+6/12</f>
        <v>712.38</v>
      </c>
      <c r="AB10" s="656"/>
      <c r="AC10" s="670" t="s">
        <v>14</v>
      </c>
      <c r="AD10" s="366"/>
      <c r="AE10" s="366"/>
      <c r="AF10" s="380"/>
      <c r="AG10" s="380"/>
      <c r="AH10" s="366"/>
      <c r="AI10" s="366"/>
      <c r="AJ10" s="366"/>
      <c r="AK10" s="366"/>
      <c r="AL10" s="366"/>
      <c r="AM10" s="366"/>
      <c r="AN10" s="366"/>
      <c r="AO10" s="366"/>
      <c r="AP10" s="366"/>
      <c r="AQ10" s="370"/>
      <c r="AR10" s="370"/>
      <c r="AS10" s="370"/>
      <c r="AT10" s="368"/>
      <c r="AU10" s="368"/>
      <c r="AV10" s="370"/>
      <c r="AW10" s="370"/>
      <c r="AX10" s="370"/>
      <c r="AY10" s="368"/>
      <c r="AZ10" s="368"/>
      <c r="BA10" s="368"/>
      <c r="BB10" s="366"/>
    </row>
    <row r="11" spans="14:54" ht="22.9" customHeight="1" thickBot="1" x14ac:dyDescent="0.4">
      <c r="N11" s="366"/>
      <c r="O11" s="677"/>
      <c r="P11" s="657"/>
      <c r="Q11" s="658"/>
      <c r="R11" s="670"/>
      <c r="S11" s="366"/>
      <c r="T11" s="369"/>
      <c r="U11" s="677"/>
      <c r="V11" s="680"/>
      <c r="W11" s="639"/>
      <c r="X11" s="670"/>
      <c r="Y11" s="369"/>
      <c r="Z11" s="677"/>
      <c r="AA11" s="657"/>
      <c r="AB11" s="658"/>
      <c r="AC11" s="670"/>
      <c r="AD11" s="366"/>
      <c r="AE11" s="366"/>
      <c r="AF11" s="380"/>
      <c r="AG11" s="380"/>
      <c r="AH11" s="366"/>
      <c r="AI11" s="366"/>
      <c r="AJ11" s="563">
        <v>2</v>
      </c>
      <c r="AK11" s="564"/>
      <c r="AL11" s="366"/>
      <c r="AM11" s="366"/>
      <c r="AN11" s="366"/>
      <c r="AO11" s="366"/>
      <c r="AP11" s="366"/>
      <c r="AQ11" s="370"/>
      <c r="AR11" s="563">
        <v>2</v>
      </c>
      <c r="AS11" s="564"/>
      <c r="AT11" s="368"/>
      <c r="AU11" s="368"/>
      <c r="AV11" s="370"/>
      <c r="AW11" s="370"/>
      <c r="AX11" s="370"/>
      <c r="AY11" s="368"/>
      <c r="AZ11" s="368"/>
      <c r="BA11" s="368"/>
      <c r="BB11" s="366"/>
    </row>
    <row r="12" spans="14:54" ht="18" x14ac:dyDescent="0.4">
      <c r="N12" s="671" t="s">
        <v>15</v>
      </c>
      <c r="O12" s="671"/>
      <c r="P12" s="671"/>
      <c r="Q12" s="671"/>
      <c r="R12" s="671"/>
      <c r="S12" s="671"/>
      <c r="T12" s="671"/>
      <c r="U12" s="671"/>
      <c r="V12" s="671"/>
      <c r="W12" s="671"/>
      <c r="X12" s="671"/>
      <c r="Y12" s="671"/>
      <c r="Z12" s="671"/>
      <c r="AA12" s="671"/>
      <c r="AB12" s="671"/>
      <c r="AC12" s="671"/>
      <c r="AD12" s="366"/>
      <c r="AE12" s="366"/>
      <c r="AF12" s="380"/>
      <c r="AG12" s="380"/>
      <c r="AH12" s="366"/>
      <c r="AI12" s="366"/>
      <c r="AJ12" s="672">
        <v>712</v>
      </c>
      <c r="AK12" s="673"/>
      <c r="AL12" s="366"/>
      <c r="AM12" s="366"/>
      <c r="AN12" s="366"/>
      <c r="AO12" s="366"/>
      <c r="AP12" s="366"/>
      <c r="AQ12" s="370"/>
      <c r="AR12" s="672">
        <v>712.05</v>
      </c>
      <c r="AS12" s="673"/>
      <c r="AT12" s="368"/>
      <c r="AU12" s="368"/>
      <c r="AV12" s="368"/>
      <c r="AW12" s="366"/>
      <c r="AX12" s="368"/>
      <c r="AY12" s="368"/>
      <c r="AZ12" s="368"/>
      <c r="BA12" s="368"/>
      <c r="BB12" s="366"/>
    </row>
    <row r="13" spans="14:54" ht="15.65" customHeight="1" thickBot="1" x14ac:dyDescent="0.4">
      <c r="N13" s="676" t="s">
        <v>16</v>
      </c>
      <c r="O13" s="676"/>
      <c r="P13" s="676"/>
      <c r="Q13" s="676"/>
      <c r="R13" s="676"/>
      <c r="S13" s="676"/>
      <c r="T13" s="676"/>
      <c r="U13" s="676"/>
      <c r="V13" s="676"/>
      <c r="W13" s="676"/>
      <c r="X13" s="676"/>
      <c r="Y13" s="676"/>
      <c r="Z13" s="676"/>
      <c r="AA13" s="676"/>
      <c r="AB13" s="676"/>
      <c r="AC13" s="676"/>
      <c r="AD13" s="366"/>
      <c r="AE13" s="366"/>
      <c r="AF13" s="380"/>
      <c r="AG13" s="380"/>
      <c r="AH13" s="366"/>
      <c r="AI13" s="366"/>
      <c r="AJ13" s="674"/>
      <c r="AK13" s="675"/>
      <c r="AL13" s="366"/>
      <c r="AM13" s="366"/>
      <c r="AN13" s="366"/>
      <c r="AO13" s="366"/>
      <c r="AP13" s="366"/>
      <c r="AQ13" s="370"/>
      <c r="AR13" s="674"/>
      <c r="AS13" s="675"/>
      <c r="AT13" s="368"/>
      <c r="AU13" s="368"/>
      <c r="AV13" s="368"/>
      <c r="AW13" s="366"/>
      <c r="AX13" s="368"/>
      <c r="AY13" s="368"/>
      <c r="AZ13" s="368"/>
      <c r="BA13" s="368"/>
      <c r="BB13" s="366"/>
    </row>
    <row r="14" spans="14:54" ht="8.5" customHeight="1" thickBot="1" x14ac:dyDescent="0.4"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366"/>
      <c r="AA14" s="366"/>
      <c r="AB14" s="366"/>
      <c r="AC14" s="366"/>
      <c r="AD14" s="366"/>
      <c r="AE14" s="366"/>
      <c r="AF14" s="366"/>
      <c r="AG14" s="380"/>
      <c r="AH14" s="366"/>
      <c r="AI14" s="366"/>
      <c r="AJ14" s="366"/>
      <c r="AK14" s="366"/>
      <c r="AL14" s="366"/>
      <c r="AM14" s="366"/>
      <c r="AN14" s="366"/>
      <c r="AO14" s="366"/>
      <c r="AP14" s="366"/>
      <c r="AQ14" s="370"/>
      <c r="AR14" s="366"/>
      <c r="AS14" s="366"/>
      <c r="AT14" s="368"/>
      <c r="AU14" s="368"/>
      <c r="AV14" s="368"/>
      <c r="AW14" s="366"/>
      <c r="AX14" s="368"/>
      <c r="AY14" s="368"/>
      <c r="AZ14" s="368"/>
      <c r="BA14" s="368"/>
      <c r="BB14" s="366"/>
    </row>
    <row r="15" spans="14:54" ht="21.5" thickBot="1" x14ac:dyDescent="0.5">
      <c r="N15" s="366"/>
      <c r="O15" s="366"/>
      <c r="P15" s="659">
        <v>712.25</v>
      </c>
      <c r="Q15" s="660"/>
      <c r="R15" s="314"/>
      <c r="S15" s="282">
        <f>(P15-V15)/S16</f>
        <v>7.40740740740067E-3</v>
      </c>
      <c r="T15" s="314"/>
      <c r="U15" s="366"/>
      <c r="V15" s="662">
        <v>712.21</v>
      </c>
      <c r="W15" s="663"/>
      <c r="X15" s="37"/>
      <c r="Y15" s="235">
        <f>(V15-AA15)/Y16</f>
        <v>1.6129032258049847E-3</v>
      </c>
      <c r="Z15" s="37"/>
      <c r="AA15" s="662">
        <v>712.2</v>
      </c>
      <c r="AB15" s="663"/>
      <c r="AC15" s="366"/>
      <c r="AD15" s="10"/>
      <c r="AE15" s="10"/>
      <c r="AF15" s="282">
        <f>(AA15-AJ15)/AF16</f>
        <v>3.4619047619051865E-2</v>
      </c>
      <c r="AG15" s="176"/>
      <c r="AH15" s="10"/>
      <c r="AI15" s="366"/>
      <c r="AJ15" s="647">
        <f>AJ12-4.2/100*AJ11+0.5/12</f>
        <v>711.95766666666668</v>
      </c>
      <c r="AK15" s="648"/>
      <c r="AL15" s="298"/>
      <c r="AM15" s="299">
        <f>(AR15-AJ15)/AM16</f>
        <v>5.6179775280847779E-3</v>
      </c>
      <c r="AN15" s="298"/>
      <c r="AO15" s="298"/>
      <c r="AP15" s="298"/>
      <c r="AQ15" s="298"/>
      <c r="AR15" s="647">
        <f>AR12-4.2/100*AR11+0.5/12</f>
        <v>712.00766666666664</v>
      </c>
      <c r="AS15" s="648"/>
      <c r="AT15" s="315"/>
      <c r="AU15" s="302"/>
      <c r="AV15" s="368"/>
      <c r="AW15" s="366"/>
      <c r="AX15" s="368"/>
      <c r="AY15" s="368"/>
      <c r="AZ15" s="368"/>
      <c r="BA15" s="368"/>
      <c r="BB15" s="366"/>
    </row>
    <row r="16" spans="14:54" ht="21.5" thickBot="1" x14ac:dyDescent="0.4">
      <c r="N16" s="366"/>
      <c r="O16" s="366"/>
      <c r="P16" s="661"/>
      <c r="Q16" s="654"/>
      <c r="R16" s="316"/>
      <c r="S16" s="283">
        <v>5.4</v>
      </c>
      <c r="T16" s="316"/>
      <c r="U16" s="366"/>
      <c r="V16" s="664"/>
      <c r="W16" s="665"/>
      <c r="X16" s="38"/>
      <c r="Y16" s="237">
        <v>6.2</v>
      </c>
      <c r="Z16" s="38"/>
      <c r="AA16" s="664"/>
      <c r="AB16" s="665"/>
      <c r="AC16" s="366"/>
      <c r="AD16" s="12"/>
      <c r="AE16" s="12"/>
      <c r="AF16" s="283">
        <v>7</v>
      </c>
      <c r="AG16" s="177"/>
      <c r="AH16" s="12"/>
      <c r="AI16" s="366"/>
      <c r="AJ16" s="649"/>
      <c r="AK16" s="650"/>
      <c r="AL16" s="303"/>
      <c r="AM16" s="304">
        <v>8.9</v>
      </c>
      <c r="AN16" s="303"/>
      <c r="AO16" s="303"/>
      <c r="AP16" s="303"/>
      <c r="AQ16" s="303"/>
      <c r="AR16" s="649"/>
      <c r="AS16" s="650"/>
      <c r="AT16" s="317"/>
      <c r="AU16" s="308"/>
      <c r="AV16" s="368"/>
      <c r="AW16" s="366"/>
      <c r="AX16" s="368"/>
      <c r="AY16" s="368"/>
      <c r="AZ16" s="368"/>
      <c r="BA16" s="368"/>
      <c r="BB16" s="366"/>
    </row>
    <row r="17" spans="14:58" ht="18" customHeight="1" x14ac:dyDescent="0.35">
      <c r="N17" s="366"/>
      <c r="O17" s="366"/>
      <c r="P17" s="188"/>
      <c r="Q17" s="187"/>
      <c r="R17" s="355"/>
      <c r="S17" s="355"/>
      <c r="T17" s="355"/>
      <c r="U17" s="366"/>
      <c r="V17" s="161"/>
      <c r="W17" s="160"/>
      <c r="X17" s="359"/>
      <c r="Y17" s="359"/>
      <c r="Z17" s="359"/>
      <c r="AA17" s="161"/>
      <c r="AB17" s="160"/>
      <c r="AC17" s="366"/>
      <c r="AD17" s="363"/>
      <c r="AE17" s="363"/>
      <c r="AF17" s="363"/>
      <c r="AG17" s="363"/>
      <c r="AH17" s="363"/>
      <c r="AI17" s="408"/>
      <c r="AJ17" s="161"/>
      <c r="AK17" s="160"/>
      <c r="AL17" s="669" t="s">
        <v>13</v>
      </c>
      <c r="AM17" s="669"/>
      <c r="AN17" s="669"/>
      <c r="AO17" s="669"/>
      <c r="AP17" s="24"/>
      <c r="AQ17" s="318"/>
      <c r="AR17" s="123"/>
      <c r="AS17" s="123"/>
      <c r="AT17" s="285"/>
      <c r="AU17" s="286"/>
      <c r="AV17" s="368"/>
      <c r="AW17" s="366"/>
      <c r="AX17" s="368"/>
      <c r="AY17" s="368"/>
      <c r="AZ17" s="368"/>
      <c r="BA17" s="368"/>
      <c r="BB17" s="366"/>
    </row>
    <row r="18" spans="14:58" s="3" customFormat="1" ht="56" x14ac:dyDescent="0.35">
      <c r="N18" s="368"/>
      <c r="O18" s="368"/>
      <c r="P18" s="287">
        <f>(P20-P15)/Q18</f>
        <v>3.2812500000005684E-2</v>
      </c>
      <c r="Q18" s="288">
        <v>6.4</v>
      </c>
      <c r="R18" s="355"/>
      <c r="S18" s="354" t="s">
        <v>17</v>
      </c>
      <c r="T18" s="355"/>
      <c r="U18" s="368"/>
      <c r="V18" s="231">
        <f>(V20-V15)/W18</f>
        <v>1.5624999999985789E-3</v>
      </c>
      <c r="W18" s="232">
        <v>6.4</v>
      </c>
      <c r="X18" s="359"/>
      <c r="Y18" s="358" t="s">
        <v>18</v>
      </c>
      <c r="Z18" s="359"/>
      <c r="AA18" s="231">
        <f>(AA20-AA15)/AB18</f>
        <v>1.6393442622935912E-3</v>
      </c>
      <c r="AB18" s="232">
        <v>6.1</v>
      </c>
      <c r="AC18" s="366"/>
      <c r="AD18" s="363"/>
      <c r="AE18" s="363"/>
      <c r="AF18" s="362" t="s">
        <v>19</v>
      </c>
      <c r="AG18" s="363"/>
      <c r="AH18" s="363"/>
      <c r="AI18" s="366"/>
      <c r="AJ18" s="231">
        <f>(AJ20-AJ15)/AK18</f>
        <v>5.480225988699434E-3</v>
      </c>
      <c r="AK18" s="232">
        <v>5.9</v>
      </c>
      <c r="AL18" s="669"/>
      <c r="AM18" s="669"/>
      <c r="AN18" s="669"/>
      <c r="AO18" s="669"/>
      <c r="AP18" s="231">
        <f>(  (AVERAGE(AJ20,AO25)-AR15)/AQ18)</f>
        <v>6.93989071037993E-3</v>
      </c>
      <c r="AQ18" s="232">
        <v>6.1</v>
      </c>
      <c r="AR18" s="29"/>
      <c r="AS18" s="319"/>
      <c r="AT18" s="242">
        <f>(AT25-AR15)/AU18</f>
        <v>2.6086956521814263E-3</v>
      </c>
      <c r="AU18" s="243">
        <v>11.5</v>
      </c>
      <c r="AV18" s="409"/>
      <c r="AW18" s="409"/>
      <c r="AX18" s="368"/>
      <c r="AY18" s="368"/>
      <c r="AZ18" s="368"/>
      <c r="BA18" s="368"/>
      <c r="BB18" s="366"/>
      <c r="BC18" s="6"/>
      <c r="BD18" s="6"/>
      <c r="BE18" s="6"/>
      <c r="BF18" s="6"/>
    </row>
    <row r="19" spans="14:58" s="3" customFormat="1" ht="15" thickBot="1" x14ac:dyDescent="0.4">
      <c r="N19" s="368"/>
      <c r="O19" s="368"/>
      <c r="P19" s="292"/>
      <c r="Q19" s="293"/>
      <c r="R19" s="355"/>
      <c r="S19" s="355"/>
      <c r="T19" s="355"/>
      <c r="U19" s="368"/>
      <c r="V19" s="26"/>
      <c r="W19" s="294"/>
      <c r="X19" s="359"/>
      <c r="Y19" s="359"/>
      <c r="Z19" s="359"/>
      <c r="AA19" s="26"/>
      <c r="AB19" s="294"/>
      <c r="AC19" s="366"/>
      <c r="AD19" s="363"/>
      <c r="AE19" s="363"/>
      <c r="AF19" s="363"/>
      <c r="AG19" s="363"/>
      <c r="AH19" s="363"/>
      <c r="AI19" s="366"/>
      <c r="AJ19" s="26"/>
      <c r="AK19" s="294"/>
      <c r="AL19" s="669"/>
      <c r="AM19" s="669"/>
      <c r="AN19" s="669"/>
      <c r="AO19" s="669"/>
      <c r="AP19" s="320"/>
      <c r="AQ19" s="123"/>
      <c r="AR19" s="123"/>
      <c r="AS19" s="319"/>
      <c r="AT19" s="182"/>
      <c r="AU19" s="321"/>
      <c r="AV19" s="409"/>
      <c r="AW19" s="409"/>
      <c r="AX19" s="368"/>
      <c r="AY19" s="368"/>
      <c r="AZ19" s="368"/>
      <c r="BA19" s="368"/>
      <c r="BB19" s="366"/>
      <c r="BC19" s="6"/>
      <c r="BD19" s="6"/>
      <c r="BE19" s="6"/>
      <c r="BF19" s="6"/>
    </row>
    <row r="20" spans="14:58" s="3" customFormat="1" ht="20.5" customHeight="1" thickBot="1" x14ac:dyDescent="0.5">
      <c r="N20" s="368"/>
      <c r="O20" s="368"/>
      <c r="P20" s="659">
        <v>712.46</v>
      </c>
      <c r="Q20" s="660"/>
      <c r="R20" s="314"/>
      <c r="S20" s="282">
        <f>(P20-V20)/S21</f>
        <v>4.8000000000001819E-2</v>
      </c>
      <c r="T20" s="314"/>
      <c r="U20" s="368"/>
      <c r="V20" s="662">
        <v>712.22</v>
      </c>
      <c r="W20" s="663"/>
      <c r="X20" s="37"/>
      <c r="Y20" s="235">
        <f>(V20-AA20)/Y21</f>
        <v>1.8518518518501675E-3</v>
      </c>
      <c r="Z20" s="37"/>
      <c r="AA20" s="662">
        <v>712.21</v>
      </c>
      <c r="AB20" s="663"/>
      <c r="AC20" s="366"/>
      <c r="AD20" s="10"/>
      <c r="AE20" s="10"/>
      <c r="AF20" s="282">
        <f>(AA20-AJ20)/AF21</f>
        <v>3.3333333333337468E-2</v>
      </c>
      <c r="AG20" s="176"/>
      <c r="AH20" s="10"/>
      <c r="AI20" s="369"/>
      <c r="AJ20" s="662">
        <v>711.99</v>
      </c>
      <c r="AK20" s="663"/>
      <c r="AL20" s="143"/>
      <c r="AM20" s="235">
        <f>(AO25-AJ20)/AM21</f>
        <v>6.5573770491805759E-3</v>
      </c>
      <c r="AN20" s="37"/>
      <c r="AO20" s="24"/>
      <c r="AP20" s="585" t="s">
        <v>13</v>
      </c>
      <c r="AQ20" s="585"/>
      <c r="AR20" s="585"/>
      <c r="AS20" s="585"/>
      <c r="AT20" s="285"/>
      <c r="AU20" s="286"/>
      <c r="AV20" s="409"/>
      <c r="AW20" s="409"/>
      <c r="AX20" s="368"/>
      <c r="AY20" s="368"/>
      <c r="AZ20" s="368"/>
      <c r="BA20" s="368"/>
      <c r="BB20" s="366"/>
      <c r="BC20" s="6"/>
      <c r="BD20" s="6"/>
      <c r="BE20" s="6"/>
      <c r="BF20" s="6"/>
    </row>
    <row r="21" spans="14:58" s="3" customFormat="1" ht="22.9" customHeight="1" thickBot="1" x14ac:dyDescent="0.5">
      <c r="N21" s="368"/>
      <c r="O21" s="368"/>
      <c r="P21" s="661"/>
      <c r="Q21" s="654"/>
      <c r="R21" s="316"/>
      <c r="S21" s="283">
        <v>5</v>
      </c>
      <c r="T21" s="316"/>
      <c r="U21" s="368"/>
      <c r="V21" s="664"/>
      <c r="W21" s="665"/>
      <c r="X21" s="38"/>
      <c r="Y21" s="237">
        <v>5.4</v>
      </c>
      <c r="Z21" s="38"/>
      <c r="AA21" s="664"/>
      <c r="AB21" s="665"/>
      <c r="AC21" s="366"/>
      <c r="AD21" s="12"/>
      <c r="AE21" s="12"/>
      <c r="AF21" s="283">
        <v>6.6</v>
      </c>
      <c r="AG21" s="177"/>
      <c r="AH21" s="12"/>
      <c r="AI21" s="369"/>
      <c r="AJ21" s="664"/>
      <c r="AK21" s="665"/>
      <c r="AL21" s="116"/>
      <c r="AM21" s="237">
        <v>18.3</v>
      </c>
      <c r="AN21" s="38"/>
      <c r="AO21" s="322"/>
      <c r="AP21" s="585"/>
      <c r="AQ21" s="585"/>
      <c r="AR21" s="585"/>
      <c r="AS21" s="585"/>
      <c r="AT21" s="285"/>
      <c r="AU21" s="286"/>
      <c r="AV21" s="409"/>
      <c r="AW21" s="409"/>
      <c r="AX21" s="368"/>
      <c r="AY21" s="368"/>
      <c r="AZ21" s="368"/>
      <c r="BA21" s="368"/>
      <c r="BB21" s="366"/>
      <c r="BC21" s="6"/>
      <c r="BD21" s="6"/>
      <c r="BE21" s="6"/>
      <c r="BF21" s="6"/>
    </row>
    <row r="22" spans="14:58" s="3" customFormat="1" ht="18.5" x14ac:dyDescent="0.35">
      <c r="N22" s="368"/>
      <c r="O22" s="366"/>
      <c r="P22" s="366"/>
      <c r="Q22" s="366"/>
      <c r="R22" s="366"/>
      <c r="S22" s="366"/>
      <c r="T22" s="366"/>
      <c r="U22" s="366"/>
      <c r="V22" s="366"/>
      <c r="W22" s="366"/>
      <c r="X22" s="366"/>
      <c r="Y22" s="366"/>
      <c r="Z22" s="366"/>
      <c r="AA22" s="366"/>
      <c r="AB22" s="366"/>
      <c r="AC22" s="366"/>
      <c r="AD22" s="366"/>
      <c r="AE22" s="366"/>
      <c r="AF22" s="366"/>
      <c r="AG22" s="366"/>
      <c r="AH22" s="366"/>
      <c r="AI22" s="366"/>
      <c r="AJ22" s="366"/>
      <c r="AK22" s="366"/>
      <c r="AL22" s="366"/>
      <c r="AM22" s="366"/>
      <c r="AN22" s="366"/>
      <c r="AO22" s="130"/>
      <c r="AP22" s="585"/>
      <c r="AQ22" s="585"/>
      <c r="AR22" s="585"/>
      <c r="AS22" s="585"/>
      <c r="AT22" s="285"/>
      <c r="AU22" s="286"/>
      <c r="AV22" s="409"/>
      <c r="AW22" s="409"/>
      <c r="AX22" s="368"/>
      <c r="AY22" s="368"/>
      <c r="AZ22" s="368"/>
      <c r="BA22" s="368"/>
      <c r="BB22" s="366"/>
      <c r="BC22" s="6"/>
      <c r="BD22" s="6"/>
      <c r="BE22" s="6"/>
      <c r="BF22" s="6"/>
    </row>
    <row r="23" spans="14:58" s="3" customFormat="1" ht="18.5" x14ac:dyDescent="0.35">
      <c r="N23" s="368"/>
      <c r="O23" s="366"/>
      <c r="P23" s="366"/>
      <c r="Q23" s="366"/>
      <c r="R23" s="366"/>
      <c r="S23" s="366"/>
      <c r="T23" s="366"/>
      <c r="U23" s="366"/>
      <c r="V23" s="366"/>
      <c r="W23" s="366"/>
      <c r="X23" s="366"/>
      <c r="Y23" s="366"/>
      <c r="Z23" s="366"/>
      <c r="AA23" s="366"/>
      <c r="AB23" s="366"/>
      <c r="AC23" s="366"/>
      <c r="AD23" s="366"/>
      <c r="AE23" s="366"/>
      <c r="AF23" s="366"/>
      <c r="AG23" s="366"/>
      <c r="AH23" s="366"/>
      <c r="AI23" s="366"/>
      <c r="AJ23" s="366"/>
      <c r="AK23" s="366"/>
      <c r="AL23" s="366"/>
      <c r="AM23" s="366"/>
      <c r="AN23" s="366"/>
      <c r="AO23" s="26"/>
      <c r="AP23" s="585"/>
      <c r="AQ23" s="585"/>
      <c r="AR23" s="585"/>
      <c r="AS23" s="585"/>
      <c r="AT23" s="285"/>
      <c r="AU23" s="286"/>
      <c r="AV23" s="409"/>
      <c r="AW23" s="409"/>
      <c r="AX23" s="368"/>
      <c r="AY23" s="368"/>
      <c r="AZ23" s="368"/>
      <c r="BA23" s="368"/>
      <c r="BB23" s="366"/>
      <c r="BC23" s="6"/>
      <c r="BD23" s="6"/>
      <c r="BE23" s="6"/>
      <c r="BF23" s="6"/>
    </row>
    <row r="24" spans="14:58" s="3" customFormat="1" ht="19" thickBot="1" x14ac:dyDescent="0.4">
      <c r="N24" s="368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366"/>
      <c r="AJ24" s="366"/>
      <c r="AK24" s="366"/>
      <c r="AL24" s="366"/>
      <c r="AM24" s="366"/>
      <c r="AN24" s="366"/>
      <c r="AO24" s="128"/>
      <c r="AP24" s="129"/>
      <c r="AQ24" s="123"/>
      <c r="AR24" s="123"/>
      <c r="AS24" s="319"/>
      <c r="AT24" s="285"/>
      <c r="AU24" s="286"/>
      <c r="AV24" s="409"/>
      <c r="AW24" s="367" t="s">
        <v>4</v>
      </c>
      <c r="AX24" s="368"/>
      <c r="AY24" s="368"/>
      <c r="AZ24" s="368"/>
      <c r="BA24" s="368"/>
      <c r="BB24" s="366"/>
      <c r="BC24" s="6"/>
      <c r="BD24" s="6"/>
      <c r="BE24" s="6"/>
      <c r="BF24" s="6"/>
    </row>
    <row r="25" spans="14:58" s="3" customFormat="1" ht="21.5" thickBot="1" x14ac:dyDescent="0.5">
      <c r="N25" s="368"/>
      <c r="O25" s="366"/>
      <c r="P25" s="366"/>
      <c r="Q25" s="366"/>
      <c r="R25" s="366"/>
      <c r="S25" s="366"/>
      <c r="T25" s="366"/>
      <c r="U25" s="366"/>
      <c r="V25" s="366"/>
      <c r="W25" s="366"/>
      <c r="X25" s="366"/>
      <c r="Y25" s="366"/>
      <c r="Z25" s="366"/>
      <c r="AA25" s="366"/>
      <c r="AB25" s="366"/>
      <c r="AC25" s="366"/>
      <c r="AD25" s="366"/>
      <c r="AE25" s="366"/>
      <c r="AF25" s="366"/>
      <c r="AG25" s="366"/>
      <c r="AH25" s="366"/>
      <c r="AI25" s="366"/>
      <c r="AJ25" s="366"/>
      <c r="AK25" s="366"/>
      <c r="AL25" s="366"/>
      <c r="AM25" s="366"/>
      <c r="AN25" s="366"/>
      <c r="AO25" s="662">
        <v>712.11</v>
      </c>
      <c r="AP25" s="663"/>
      <c r="AQ25" s="30"/>
      <c r="AR25" s="235">
        <f>(AO25-AT25)/AR26</f>
        <v>1.2055555555548381E-2</v>
      </c>
      <c r="AS25" s="323"/>
      <c r="AT25" s="647">
        <f>AW25-4.2/100*AX25+0.5/12</f>
        <v>712.03766666666672</v>
      </c>
      <c r="AU25" s="648"/>
      <c r="AV25" s="368"/>
      <c r="AW25" s="667">
        <v>712.08</v>
      </c>
      <c r="AX25" s="541">
        <v>2</v>
      </c>
      <c r="AY25" s="368"/>
      <c r="AZ25" s="368"/>
      <c r="BA25" s="368"/>
      <c r="BB25" s="366"/>
      <c r="BC25" s="6"/>
      <c r="BD25" s="6"/>
      <c r="BE25" s="6"/>
      <c r="BF25" s="6"/>
    </row>
    <row r="26" spans="14:58" s="3" customFormat="1" ht="21.5" thickBot="1" x14ac:dyDescent="0.4">
      <c r="N26" s="368"/>
      <c r="O26" s="366"/>
      <c r="P26" s="366"/>
      <c r="Q26" s="366"/>
      <c r="R26" s="366"/>
      <c r="S26" s="366"/>
      <c r="T26" s="366"/>
      <c r="U26" s="366"/>
      <c r="V26" s="366"/>
      <c r="W26" s="366"/>
      <c r="X26" s="366"/>
      <c r="Y26" s="366"/>
      <c r="Z26" s="366"/>
      <c r="AA26" s="366"/>
      <c r="AB26" s="366"/>
      <c r="AC26" s="366"/>
      <c r="AD26" s="366"/>
      <c r="AE26" s="366"/>
      <c r="AF26" s="366"/>
      <c r="AG26" s="366"/>
      <c r="AH26" s="366"/>
      <c r="AI26" s="366"/>
      <c r="AJ26" s="366"/>
      <c r="AK26" s="366"/>
      <c r="AL26" s="366"/>
      <c r="AM26" s="366"/>
      <c r="AN26" s="366"/>
      <c r="AO26" s="664"/>
      <c r="AP26" s="665"/>
      <c r="AQ26" s="31"/>
      <c r="AR26" s="237">
        <v>6</v>
      </c>
      <c r="AS26" s="324"/>
      <c r="AT26" s="649"/>
      <c r="AU26" s="650"/>
      <c r="AV26" s="368"/>
      <c r="AW26" s="668"/>
      <c r="AX26" s="542"/>
      <c r="AY26" s="368"/>
      <c r="AZ26" s="368"/>
      <c r="BA26" s="368"/>
      <c r="BB26" s="366"/>
      <c r="BC26" s="6"/>
      <c r="BD26" s="6"/>
      <c r="BE26" s="6"/>
      <c r="BF26" s="6"/>
    </row>
    <row r="27" spans="14:58" x14ac:dyDescent="0.35">
      <c r="N27" s="366"/>
      <c r="O27" s="366"/>
      <c r="P27" s="366"/>
      <c r="Q27" s="366"/>
      <c r="R27" s="366"/>
      <c r="S27" s="366"/>
      <c r="T27" s="366"/>
      <c r="U27" s="366"/>
      <c r="V27" s="366"/>
      <c r="W27" s="366"/>
      <c r="X27" s="366"/>
      <c r="Y27" s="366"/>
      <c r="Z27" s="366"/>
      <c r="AA27" s="366"/>
      <c r="AB27" s="366"/>
      <c r="AC27" s="366"/>
      <c r="AD27" s="366"/>
      <c r="AE27" s="366"/>
      <c r="AF27" s="366"/>
      <c r="AG27" s="366"/>
      <c r="AH27" s="366"/>
      <c r="AI27" s="366"/>
      <c r="AJ27" s="366"/>
      <c r="AK27" s="366"/>
      <c r="AL27" s="366"/>
      <c r="AM27" s="366"/>
      <c r="AN27" s="366"/>
      <c r="AO27" s="366"/>
      <c r="AP27" s="366"/>
      <c r="AQ27" s="366"/>
      <c r="AR27" s="366"/>
      <c r="AS27" s="366"/>
      <c r="AT27" s="366"/>
      <c r="AU27" s="366"/>
      <c r="AV27" s="366"/>
      <c r="AW27" s="366"/>
      <c r="AX27" s="366"/>
      <c r="AY27" s="366"/>
      <c r="AZ27" s="366"/>
      <c r="BA27" s="366"/>
      <c r="BB27" s="366"/>
    </row>
    <row r="28" spans="14:58" x14ac:dyDescent="0.35"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366"/>
      <c r="AJ28" s="366"/>
      <c r="AK28" s="366"/>
      <c r="AL28" s="366"/>
      <c r="AM28" s="366"/>
      <c r="AN28" s="366"/>
      <c r="AO28" s="325"/>
      <c r="AP28" s="326"/>
      <c r="AQ28" s="327"/>
      <c r="AR28" s="328"/>
      <c r="AS28" s="328"/>
      <c r="AT28" s="325"/>
      <c r="AU28" s="326"/>
      <c r="AV28" s="366"/>
      <c r="AW28" s="366"/>
      <c r="AX28" s="366"/>
      <c r="AY28" s="368"/>
      <c r="AZ28" s="368"/>
      <c r="BA28" s="368"/>
      <c r="BB28" s="366"/>
    </row>
    <row r="29" spans="14:58" x14ac:dyDescent="0.35">
      <c r="N29" s="366"/>
      <c r="O29" s="366"/>
      <c r="P29" s="366"/>
      <c r="Q29" s="366"/>
      <c r="R29" s="366"/>
      <c r="S29" s="366"/>
      <c r="T29" s="366"/>
      <c r="U29" s="366"/>
      <c r="V29" s="366"/>
      <c r="W29" s="366"/>
      <c r="X29" s="366"/>
      <c r="Y29" s="366"/>
      <c r="Z29" s="366"/>
      <c r="AA29" s="366"/>
      <c r="AB29" s="366"/>
      <c r="AC29" s="366"/>
      <c r="AD29" s="366"/>
      <c r="AE29" s="366"/>
      <c r="AF29" s="366"/>
      <c r="AG29" s="366"/>
      <c r="AH29" s="366"/>
      <c r="AI29" s="366"/>
      <c r="AJ29" s="366"/>
      <c r="AK29" s="366"/>
      <c r="AL29" s="366"/>
      <c r="AM29" s="366"/>
      <c r="AN29" s="366"/>
      <c r="AO29" s="325"/>
      <c r="AP29" s="326"/>
      <c r="AQ29" s="327"/>
      <c r="AR29" s="328"/>
      <c r="AS29" s="328"/>
      <c r="AT29" s="325"/>
      <c r="AU29" s="326"/>
      <c r="AV29" s="366"/>
      <c r="AW29" s="366"/>
      <c r="AX29" s="366"/>
      <c r="AY29" s="368"/>
      <c r="AZ29" s="368"/>
      <c r="BA29" s="368"/>
      <c r="BB29" s="366"/>
    </row>
    <row r="30" spans="14:58" ht="24.65" customHeight="1" x14ac:dyDescent="0.35"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366"/>
      <c r="AJ30" s="366"/>
      <c r="AK30" s="366"/>
      <c r="AL30" s="366"/>
      <c r="AM30" s="366"/>
      <c r="AN30" s="366"/>
      <c r="AO30" s="325"/>
      <c r="AP30" s="326"/>
      <c r="AQ30" s="355"/>
      <c r="AR30" s="355"/>
      <c r="AS30" s="355"/>
      <c r="AT30" s="325"/>
      <c r="AU30" s="326"/>
      <c r="AV30" s="366"/>
      <c r="AW30" s="366"/>
      <c r="AX30" s="366"/>
      <c r="AY30" s="368"/>
      <c r="AZ30" s="368"/>
      <c r="BA30" s="368"/>
      <c r="BB30" s="366"/>
    </row>
    <row r="31" spans="14:58" ht="56" x14ac:dyDescent="0.35">
      <c r="N31" s="366"/>
      <c r="O31" s="366"/>
      <c r="P31" s="366"/>
      <c r="Q31" s="366"/>
      <c r="R31" s="366"/>
      <c r="S31" s="366"/>
      <c r="T31" s="366"/>
      <c r="U31" s="366"/>
      <c r="V31" s="366"/>
      <c r="W31" s="366"/>
      <c r="X31" s="366"/>
      <c r="Y31" s="366"/>
      <c r="Z31" s="366"/>
      <c r="AA31" s="366"/>
      <c r="AB31" s="366"/>
      <c r="AC31" s="366"/>
      <c r="AD31" s="366"/>
      <c r="AE31" s="366"/>
      <c r="AF31" s="366"/>
      <c r="AG31" s="366"/>
      <c r="AH31" s="366"/>
      <c r="AI31" s="366"/>
      <c r="AJ31" s="366"/>
      <c r="AK31" s="366"/>
      <c r="AL31" s="366"/>
      <c r="AM31" s="366"/>
      <c r="AN31" s="366"/>
      <c r="AO31" s="329">
        <f>(AO34-AO25)/AP31</f>
        <v>4.459459459460012E-2</v>
      </c>
      <c r="AP31" s="330">
        <v>7.4</v>
      </c>
      <c r="AQ31" s="355"/>
      <c r="AR31" s="354" t="s">
        <v>20</v>
      </c>
      <c r="AS31" s="355"/>
      <c r="AT31" s="329">
        <f>(AT34-AT25)/AU31</f>
        <v>4.3728070175431739E-2</v>
      </c>
      <c r="AU31" s="330">
        <v>7.6</v>
      </c>
      <c r="AV31" s="368"/>
      <c r="AW31" s="366"/>
      <c r="AX31" s="368"/>
      <c r="AY31" s="368"/>
      <c r="AZ31" s="368"/>
      <c r="BA31" s="368"/>
      <c r="BB31" s="366"/>
    </row>
    <row r="32" spans="14:58" ht="34.15" customHeight="1" x14ac:dyDescent="0.35">
      <c r="N32" s="366"/>
      <c r="O32" s="366"/>
      <c r="P32" s="366"/>
      <c r="Q32" s="366"/>
      <c r="R32" s="366"/>
      <c r="S32" s="366"/>
      <c r="T32" s="366"/>
      <c r="U32" s="366"/>
      <c r="V32" s="366"/>
      <c r="W32" s="366"/>
      <c r="X32" s="366"/>
      <c r="Y32" s="366"/>
      <c r="Z32" s="366"/>
      <c r="AA32" s="366"/>
      <c r="AB32" s="366"/>
      <c r="AC32" s="366"/>
      <c r="AD32" s="366"/>
      <c r="AE32" s="366"/>
      <c r="AF32" s="366"/>
      <c r="AG32" s="366"/>
      <c r="AH32" s="366"/>
      <c r="AI32" s="366"/>
      <c r="AJ32" s="366"/>
      <c r="AK32" s="366"/>
      <c r="AL32" s="366"/>
      <c r="AM32" s="366"/>
      <c r="AN32" s="366"/>
      <c r="AO32" s="13"/>
      <c r="AP32" s="14"/>
      <c r="AQ32" s="355"/>
      <c r="AR32" s="355"/>
      <c r="AS32" s="355"/>
      <c r="AT32" s="13"/>
      <c r="AU32" s="14"/>
      <c r="AV32" s="368"/>
      <c r="AW32" s="369"/>
      <c r="AX32" s="369"/>
      <c r="AY32" s="369"/>
      <c r="AZ32" s="369"/>
      <c r="BA32" s="369"/>
      <c r="BB32" s="366"/>
    </row>
    <row r="33" spans="14:54" ht="34.15" customHeight="1" thickBot="1" x14ac:dyDescent="0.4">
      <c r="N33" s="366"/>
      <c r="O33" s="366"/>
      <c r="P33" s="366"/>
      <c r="Q33" s="366"/>
      <c r="R33" s="366"/>
      <c r="S33" s="366"/>
      <c r="T33" s="366"/>
      <c r="U33" s="366"/>
      <c r="V33" s="366"/>
      <c r="W33" s="366"/>
      <c r="X33" s="366"/>
      <c r="Y33" s="366"/>
      <c r="Z33" s="366"/>
      <c r="AA33" s="366"/>
      <c r="AB33" s="366"/>
      <c r="AC33" s="366"/>
      <c r="AD33" s="366"/>
      <c r="AE33" s="366"/>
      <c r="AF33" s="366"/>
      <c r="AG33" s="366"/>
      <c r="AH33" s="366"/>
      <c r="AI33" s="366"/>
      <c r="AJ33" s="366"/>
      <c r="AK33" s="366"/>
      <c r="AL33" s="366"/>
      <c r="AM33" s="366"/>
      <c r="AN33" s="366"/>
      <c r="AO33" s="13"/>
      <c r="AP33" s="14"/>
      <c r="AQ33" s="15"/>
      <c r="AR33" s="16"/>
      <c r="AS33" s="16"/>
      <c r="AT33" s="13"/>
      <c r="AU33" s="14"/>
      <c r="AV33" s="368"/>
      <c r="AW33" s="666" t="s">
        <v>24</v>
      </c>
      <c r="AX33" s="666"/>
      <c r="AY33" s="666"/>
      <c r="AZ33" s="666"/>
      <c r="BA33" s="666"/>
      <c r="BB33" s="366"/>
    </row>
    <row r="34" spans="14:54" ht="22" thickTop="1" thickBot="1" x14ac:dyDescent="0.55000000000000004">
      <c r="N34" s="366"/>
      <c r="O34" s="366"/>
      <c r="P34" s="366"/>
      <c r="Q34" s="366"/>
      <c r="R34" s="366"/>
      <c r="S34" s="366"/>
      <c r="T34" s="366"/>
      <c r="U34" s="366"/>
      <c r="V34" s="366"/>
      <c r="W34" s="366"/>
      <c r="X34" s="366"/>
      <c r="Y34" s="366"/>
      <c r="Z34" s="366"/>
      <c r="AA34" s="366"/>
      <c r="AB34" s="366"/>
      <c r="AC34" s="366"/>
      <c r="AD34" s="366"/>
      <c r="AE34" s="366"/>
      <c r="AF34" s="366"/>
      <c r="AG34" s="366"/>
      <c r="AH34" s="366"/>
      <c r="AI34" s="366"/>
      <c r="AJ34" s="366"/>
      <c r="AK34" s="366"/>
      <c r="AL34" s="366"/>
      <c r="AM34" s="366"/>
      <c r="AN34" s="366"/>
      <c r="AO34" s="651">
        <v>712.44</v>
      </c>
      <c r="AP34" s="652"/>
      <c r="AQ34" s="68"/>
      <c r="AR34" s="331">
        <f>(AO34-AT34)/AR35</f>
        <v>1.1475409836073775E-2</v>
      </c>
      <c r="AS34" s="68"/>
      <c r="AT34" s="651">
        <v>712.37</v>
      </c>
      <c r="AU34" s="652"/>
      <c r="AV34" s="368"/>
      <c r="AW34" s="655">
        <f>AZ34-6/100*BA34+6/12</f>
        <v>712.38</v>
      </c>
      <c r="AX34" s="656"/>
      <c r="AY34" s="368"/>
      <c r="AZ34" s="667">
        <v>712</v>
      </c>
      <c r="BA34" s="541">
        <v>2</v>
      </c>
      <c r="BB34" s="366"/>
    </row>
    <row r="35" spans="14:54" ht="25.15" customHeight="1" thickBot="1" x14ac:dyDescent="0.4">
      <c r="N35" s="366"/>
      <c r="O35" s="366"/>
      <c r="P35" s="366"/>
      <c r="Q35" s="366"/>
      <c r="R35" s="366"/>
      <c r="S35" s="366"/>
      <c r="T35" s="366"/>
      <c r="U35" s="366"/>
      <c r="V35" s="366"/>
      <c r="W35" s="366"/>
      <c r="X35" s="366"/>
      <c r="Y35" s="366"/>
      <c r="Z35" s="366"/>
      <c r="AA35" s="366"/>
      <c r="AB35" s="366"/>
      <c r="AC35" s="366"/>
      <c r="AD35" s="366"/>
      <c r="AE35" s="366"/>
      <c r="AF35" s="366"/>
      <c r="AG35" s="366"/>
      <c r="AH35" s="366"/>
      <c r="AI35" s="366"/>
      <c r="AJ35" s="366"/>
      <c r="AK35" s="366"/>
      <c r="AL35" s="366"/>
      <c r="AM35" s="366"/>
      <c r="AN35" s="366"/>
      <c r="AO35" s="653"/>
      <c r="AP35" s="654"/>
      <c r="AQ35" s="70"/>
      <c r="AR35" s="332">
        <v>6.1</v>
      </c>
      <c r="AS35" s="70"/>
      <c r="AT35" s="653"/>
      <c r="AU35" s="654"/>
      <c r="AV35" s="368"/>
      <c r="AW35" s="657"/>
      <c r="AX35" s="658"/>
      <c r="AY35" s="368"/>
      <c r="AZ35" s="668"/>
      <c r="BA35" s="542"/>
      <c r="BB35" s="366"/>
    </row>
    <row r="36" spans="14:54" x14ac:dyDescent="0.35">
      <c r="N36" s="366"/>
      <c r="O36" s="366"/>
      <c r="P36" s="366"/>
      <c r="Q36" s="366"/>
      <c r="R36" s="366"/>
      <c r="S36" s="366"/>
      <c r="T36" s="366"/>
      <c r="U36" s="366"/>
      <c r="V36" s="366"/>
      <c r="W36" s="366"/>
      <c r="X36" s="366"/>
      <c r="Y36" s="366"/>
      <c r="Z36" s="366"/>
      <c r="AA36" s="366"/>
      <c r="AB36" s="366"/>
      <c r="AC36" s="366"/>
      <c r="AD36" s="366"/>
      <c r="AE36" s="366"/>
      <c r="AF36" s="366"/>
      <c r="AG36" s="366"/>
      <c r="AH36" s="366"/>
      <c r="AI36" s="366"/>
      <c r="AJ36" s="366"/>
      <c r="AK36" s="366"/>
      <c r="AL36" s="366"/>
      <c r="AM36" s="366"/>
      <c r="AN36" s="366"/>
      <c r="AO36" s="366"/>
      <c r="AP36" s="366"/>
      <c r="AQ36" s="366"/>
      <c r="AR36" s="366"/>
      <c r="AS36" s="366"/>
      <c r="AT36" s="366"/>
      <c r="AU36" s="366"/>
      <c r="AV36" s="366"/>
      <c r="AW36" s="366"/>
      <c r="AX36" s="366"/>
      <c r="AY36" s="366"/>
      <c r="AZ36" s="366"/>
      <c r="BA36" s="366"/>
      <c r="BB36" s="366"/>
    </row>
    <row r="37" spans="14:54" x14ac:dyDescent="0.35">
      <c r="N37" s="366"/>
      <c r="O37" s="366"/>
      <c r="P37" s="366"/>
      <c r="Q37" s="366"/>
      <c r="R37" s="366"/>
      <c r="S37" s="366"/>
      <c r="T37" s="366"/>
      <c r="U37" s="366"/>
      <c r="V37" s="366"/>
      <c r="W37" s="366"/>
      <c r="X37" s="366"/>
      <c r="Y37" s="366"/>
      <c r="Z37" s="366"/>
      <c r="AA37" s="366"/>
      <c r="AB37" s="366"/>
      <c r="AC37" s="366"/>
      <c r="AD37" s="366"/>
      <c r="AE37" s="366"/>
      <c r="AF37" s="380"/>
      <c r="AG37" s="380"/>
      <c r="AH37" s="366"/>
      <c r="AI37" s="366"/>
      <c r="AJ37" s="366"/>
      <c r="AK37" s="366"/>
      <c r="AL37" s="366"/>
      <c r="AM37" s="366"/>
      <c r="AN37" s="366"/>
      <c r="AO37" s="366"/>
      <c r="AP37" s="366"/>
      <c r="AQ37" s="366"/>
      <c r="AR37" s="366"/>
      <c r="AS37" s="366"/>
      <c r="AT37" s="366"/>
      <c r="AU37" s="366"/>
      <c r="AV37" s="366"/>
      <c r="AW37" s="366"/>
      <c r="AX37" s="366"/>
      <c r="AY37" s="366"/>
      <c r="AZ37" s="366"/>
      <c r="BA37" s="366"/>
      <c r="BB37" s="366"/>
    </row>
    <row r="38" spans="14:54" x14ac:dyDescent="0.35">
      <c r="N38" s="366"/>
      <c r="O38" s="366"/>
      <c r="P38" s="366"/>
      <c r="Q38" s="366"/>
      <c r="R38" s="366"/>
      <c r="S38" s="366"/>
      <c r="T38" s="366"/>
      <c r="U38" s="366"/>
      <c r="V38" s="366"/>
      <c r="W38" s="366"/>
      <c r="X38" s="366"/>
      <c r="Y38" s="366"/>
      <c r="Z38" s="366"/>
      <c r="AA38" s="366"/>
      <c r="AB38" s="366"/>
      <c r="AC38" s="366"/>
      <c r="AD38" s="366"/>
      <c r="AE38" s="366"/>
      <c r="AF38" s="380"/>
      <c r="AG38" s="380"/>
      <c r="AH38" s="366"/>
      <c r="AI38" s="366"/>
      <c r="AJ38" s="366"/>
      <c r="AK38" s="366"/>
      <c r="AL38" s="366"/>
      <c r="AM38" s="366"/>
      <c r="AN38" s="366"/>
      <c r="AO38" s="366"/>
      <c r="AP38" s="366"/>
      <c r="AQ38" s="366"/>
      <c r="AR38" s="366"/>
      <c r="AS38" s="366"/>
      <c r="AT38" s="366"/>
      <c r="AU38" s="366"/>
      <c r="AV38" s="366"/>
      <c r="AW38" s="366"/>
      <c r="AX38" s="366"/>
      <c r="AY38" s="366"/>
      <c r="AZ38" s="366"/>
      <c r="BA38" s="366"/>
      <c r="BB38" s="366"/>
    </row>
    <row r="39" spans="14:54" x14ac:dyDescent="0.35">
      <c r="N39" s="366"/>
      <c r="O39" s="366"/>
      <c r="P39" s="366"/>
      <c r="Q39" s="366"/>
      <c r="R39" s="366"/>
      <c r="S39" s="366"/>
      <c r="T39" s="366"/>
      <c r="U39" s="366"/>
      <c r="V39" s="366"/>
      <c r="W39" s="366"/>
      <c r="X39" s="366"/>
      <c r="Y39" s="366"/>
      <c r="Z39" s="366"/>
      <c r="AA39" s="366"/>
      <c r="AB39" s="366"/>
      <c r="AC39" s="366"/>
      <c r="AD39" s="366"/>
      <c r="AE39" s="366"/>
      <c r="AF39" s="380"/>
      <c r="AG39" s="380"/>
      <c r="AH39" s="366"/>
      <c r="AI39" s="366"/>
      <c r="AJ39" s="366"/>
      <c r="AK39" s="366"/>
      <c r="AL39" s="366"/>
      <c r="AM39" s="366"/>
      <c r="AN39" s="366"/>
      <c r="AO39" s="366"/>
      <c r="AP39" s="366"/>
      <c r="AQ39" s="366"/>
      <c r="AR39" s="366"/>
      <c r="AS39" s="366"/>
      <c r="AT39" s="366"/>
      <c r="AU39" s="366"/>
      <c r="AV39" s="366"/>
      <c r="AW39" s="366"/>
      <c r="AX39" s="366"/>
      <c r="AY39" s="366"/>
      <c r="AZ39" s="366"/>
      <c r="BA39" s="366"/>
      <c r="BB39" s="366"/>
    </row>
    <row r="40" spans="14:54" x14ac:dyDescent="0.35">
      <c r="N40" s="366"/>
      <c r="O40" s="366"/>
      <c r="P40" s="366"/>
      <c r="Q40" s="366"/>
      <c r="R40" s="366"/>
      <c r="S40" s="366"/>
      <c r="T40" s="366"/>
      <c r="U40" s="366"/>
      <c r="V40" s="366"/>
      <c r="W40" s="366"/>
      <c r="X40" s="366"/>
      <c r="Y40" s="366"/>
      <c r="Z40" s="366"/>
      <c r="AA40" s="366"/>
      <c r="AB40" s="366"/>
      <c r="AC40" s="366"/>
      <c r="AD40" s="366"/>
      <c r="AE40" s="366"/>
      <c r="AF40" s="380"/>
      <c r="AG40" s="380"/>
      <c r="AH40" s="366"/>
      <c r="AI40" s="366"/>
      <c r="AJ40" s="366"/>
      <c r="AK40" s="366"/>
      <c r="AL40" s="366"/>
      <c r="AM40" s="366"/>
      <c r="AN40" s="366"/>
      <c r="AO40" s="366"/>
      <c r="AP40" s="366"/>
      <c r="AQ40" s="366"/>
      <c r="AR40" s="366"/>
      <c r="AS40" s="366"/>
      <c r="AT40" s="366"/>
      <c r="AU40" s="366"/>
      <c r="AV40" s="366"/>
      <c r="AW40" s="366"/>
      <c r="AX40" s="366"/>
      <c r="AY40" s="366"/>
      <c r="AZ40" s="366"/>
      <c r="BA40" s="366"/>
      <c r="BB40" s="366"/>
    </row>
    <row r="41" spans="14:54" x14ac:dyDescent="0.35">
      <c r="N41" s="366"/>
      <c r="O41" s="366"/>
      <c r="P41" s="366"/>
      <c r="Q41" s="366"/>
      <c r="R41" s="366"/>
      <c r="S41" s="366"/>
      <c r="T41" s="366"/>
      <c r="U41" s="366"/>
      <c r="V41" s="366"/>
      <c r="W41" s="366"/>
      <c r="X41" s="366"/>
      <c r="Y41" s="366"/>
      <c r="Z41" s="366"/>
      <c r="AA41" s="366"/>
      <c r="AB41" s="366"/>
      <c r="AC41" s="366"/>
      <c r="AD41" s="366"/>
      <c r="AE41" s="366"/>
      <c r="AF41" s="380"/>
      <c r="AG41" s="380"/>
      <c r="AH41" s="366"/>
      <c r="AI41" s="366"/>
      <c r="AJ41" s="366"/>
      <c r="AK41" s="366"/>
      <c r="AL41" s="366"/>
      <c r="AM41" s="366"/>
      <c r="AN41" s="366"/>
    </row>
  </sheetData>
  <mergeCells count="48">
    <mergeCell ref="P6:Q6"/>
    <mergeCell ref="V6:W6"/>
    <mergeCell ref="AA6:AB6"/>
    <mergeCell ref="O7:O8"/>
    <mergeCell ref="P7:Q8"/>
    <mergeCell ref="R7:R8"/>
    <mergeCell ref="U7:U8"/>
    <mergeCell ref="V7:W8"/>
    <mergeCell ref="X7:X8"/>
    <mergeCell ref="Z7:Z8"/>
    <mergeCell ref="AA7:AB8"/>
    <mergeCell ref="AC7:AC8"/>
    <mergeCell ref="O10:O11"/>
    <mergeCell ref="P10:Q11"/>
    <mergeCell ref="R10:R11"/>
    <mergeCell ref="U10:U11"/>
    <mergeCell ref="V10:W11"/>
    <mergeCell ref="X10:X11"/>
    <mergeCell ref="Z10:Z11"/>
    <mergeCell ref="AA10:AB11"/>
    <mergeCell ref="AR11:AS11"/>
    <mergeCell ref="N12:AC12"/>
    <mergeCell ref="AJ12:AK13"/>
    <mergeCell ref="AR12:AS13"/>
    <mergeCell ref="N13:AC13"/>
    <mergeCell ref="AL17:AO19"/>
    <mergeCell ref="AC10:AC11"/>
    <mergeCell ref="AJ11:AK11"/>
    <mergeCell ref="P15:Q16"/>
    <mergeCell ref="V15:W16"/>
    <mergeCell ref="AA15:AB16"/>
    <mergeCell ref="AJ15:AK16"/>
    <mergeCell ref="AR15:AS16"/>
    <mergeCell ref="AO34:AP35"/>
    <mergeCell ref="AT34:AU35"/>
    <mergeCell ref="AW34:AX35"/>
    <mergeCell ref="P20:Q21"/>
    <mergeCell ref="V20:W21"/>
    <mergeCell ref="AA20:AB21"/>
    <mergeCell ref="AJ20:AK21"/>
    <mergeCell ref="AP20:AS23"/>
    <mergeCell ref="AO25:AP26"/>
    <mergeCell ref="AW33:BA33"/>
    <mergeCell ref="AZ34:AZ35"/>
    <mergeCell ref="BA34:BA35"/>
    <mergeCell ref="AT25:AU26"/>
    <mergeCell ref="AW25:AW26"/>
    <mergeCell ref="AX25:AX26"/>
  </mergeCells>
  <dataValidations count="1">
    <dataValidation type="list" allowBlank="1" showInputMessage="1" showErrorMessage="1" sqref="AX25:AX26 BA34:BA35 P6:Q6 V6:W6 AA6:AB6 AJ11:AK11 AR11:AS11" xr:uid="{F55E2E3C-53A7-4E95-A350-4B5DE027B01C}">
      <formula1>"--,1,1.5,2"</formula1>
    </dataValidation>
  </dataValidations>
  <printOptions horizontalCentered="1" verticalCentered="1"/>
  <pageMargins left="0.7" right="0.7" top="0.75" bottom="0.75" header="0.3" footer="0.3"/>
  <pageSetup scale="41" orientation="landscape" r:id="rId1"/>
  <headerFooter>
    <oddHeader>&amp;C&amp;"Arial,Bold Italic"&amp;20
TEMPLATE FOR SOUTHWEST PERPENDICULAR CORNER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7E201-E69F-41E7-BBAC-041338C026BB}">
  <sheetPr>
    <tabColor rgb="FF00B0F0"/>
  </sheetPr>
  <dimension ref="A2:AR44"/>
  <sheetViews>
    <sheetView topLeftCell="A13" zoomScale="90" zoomScaleNormal="90" workbookViewId="0">
      <selection activeCell="AS38" sqref="AS38"/>
    </sheetView>
  </sheetViews>
  <sheetFormatPr defaultColWidth="8.81640625" defaultRowHeight="14.5" x14ac:dyDescent="0.35"/>
  <cols>
    <col min="1" max="8" width="3.7265625" style="6" customWidth="1"/>
    <col min="9" max="11" width="4" style="6" customWidth="1"/>
    <col min="12" max="12" width="8.7265625" style="6" bestFit="1" customWidth="1"/>
    <col min="13" max="13" width="3.1796875" style="6" customWidth="1"/>
    <col min="14" max="14" width="4" style="6" customWidth="1"/>
    <col min="15" max="15" width="1.54296875" style="6" customWidth="1"/>
    <col min="16" max="16" width="5.453125" style="6" customWidth="1"/>
    <col min="17" max="17" width="2.453125" style="6" customWidth="1"/>
    <col min="18" max="18" width="9.26953125" style="6" bestFit="1" customWidth="1"/>
    <col min="19" max="19" width="1.7265625" style="6" customWidth="1"/>
    <col min="20" max="21" width="4.7265625" style="6" customWidth="1"/>
    <col min="22" max="22" width="3.1796875" style="3" customWidth="1"/>
    <col min="23" max="23" width="9.26953125" style="3" customWidth="1"/>
    <col min="24" max="24" width="3.7265625" style="3" customWidth="1"/>
    <col min="25" max="26" width="4.7265625" style="6" customWidth="1"/>
    <col min="27" max="27" width="3.26953125" style="6" customWidth="1"/>
    <col min="28" max="28" width="8.453125" style="6" customWidth="1"/>
    <col min="29" max="29" width="3.26953125" style="6" customWidth="1"/>
    <col min="30" max="31" width="4.7265625" style="6" customWidth="1"/>
    <col min="32" max="32" width="3.26953125" style="6" customWidth="1"/>
    <col min="33" max="33" width="5.26953125" style="6" customWidth="1"/>
    <col min="34" max="34" width="7.7265625" style="6" bestFit="1" customWidth="1"/>
    <col min="35" max="35" width="5.1796875" style="6" customWidth="1"/>
    <col min="36" max="36" width="2.7265625" style="6" customWidth="1"/>
    <col min="37" max="38" width="4.7265625" style="6" bestFit="1" customWidth="1"/>
    <col min="39" max="39" width="1.54296875" style="6" customWidth="1"/>
    <col min="40" max="40" width="3.54296875" style="6" customWidth="1"/>
    <col min="41" max="41" width="11.26953125" style="6" bestFit="1" customWidth="1"/>
    <col min="42" max="42" width="2.54296875" style="6" customWidth="1"/>
    <col min="43" max="44" width="4.7265625" style="6" bestFit="1" customWidth="1"/>
    <col min="45" max="16384" width="8.81640625" style="6"/>
  </cols>
  <sheetData>
    <row r="2" spans="22:24" ht="12" customHeight="1" x14ac:dyDescent="0.35"/>
    <row r="3" spans="22:24" ht="12" customHeight="1" x14ac:dyDescent="0.35"/>
    <row r="4" spans="22:24" ht="12" customHeight="1" x14ac:dyDescent="0.35"/>
    <row r="5" spans="22:24" ht="12" customHeight="1" x14ac:dyDescent="0.35"/>
    <row r="6" spans="22:24" ht="12" customHeight="1" x14ac:dyDescent="0.35">
      <c r="V6" s="6"/>
      <c r="W6" s="6"/>
      <c r="X6" s="6"/>
    </row>
    <row r="7" spans="22:24" ht="12" customHeight="1" x14ac:dyDescent="0.35">
      <c r="V7" s="6"/>
      <c r="W7" s="6"/>
      <c r="X7" s="6"/>
    </row>
    <row r="8" spans="22:24" ht="12" customHeight="1" x14ac:dyDescent="0.35">
      <c r="V8" s="6"/>
      <c r="W8" s="6"/>
      <c r="X8" s="6"/>
    </row>
    <row r="9" spans="22:24" ht="12" customHeight="1" x14ac:dyDescent="0.35">
      <c r="V9" s="6"/>
      <c r="W9" s="6"/>
      <c r="X9" s="6"/>
    </row>
    <row r="10" spans="22:24" ht="12" customHeight="1" x14ac:dyDescent="0.35">
      <c r="V10" s="6"/>
      <c r="W10" s="6"/>
      <c r="X10" s="6"/>
    </row>
    <row r="11" spans="22:24" ht="12" customHeight="1" x14ac:dyDescent="0.35">
      <c r="V11" s="6"/>
      <c r="W11" s="6"/>
      <c r="X11" s="6"/>
    </row>
    <row r="12" spans="22:24" ht="12" customHeight="1" x14ac:dyDescent="0.35"/>
    <row r="13" spans="22:24" ht="12" customHeight="1" x14ac:dyDescent="0.35"/>
    <row r="14" spans="22:24" ht="19.899999999999999" customHeight="1" x14ac:dyDescent="0.35"/>
    <row r="15" spans="22:24" ht="19.899999999999999" customHeight="1" x14ac:dyDescent="0.35">
      <c r="V15" s="6"/>
      <c r="W15" s="6"/>
      <c r="X15" s="6"/>
    </row>
    <row r="16" spans="22:24" ht="19.899999999999999" customHeight="1" thickBot="1" x14ac:dyDescent="0.4">
      <c r="V16" s="6"/>
      <c r="W16" s="6"/>
      <c r="X16" s="6"/>
    </row>
    <row r="17" spans="1:44" ht="23.5" customHeight="1" thickBot="1" x14ac:dyDescent="0.4">
      <c r="V17" s="6"/>
      <c r="W17" s="6"/>
      <c r="X17" s="6"/>
      <c r="AD17" s="563">
        <v>1</v>
      </c>
      <c r="AE17" s="564"/>
    </row>
    <row r="18" spans="1:44" ht="7.5" customHeight="1" thickBot="1" x14ac:dyDescent="0.4">
      <c r="V18" s="6"/>
      <c r="W18" s="6"/>
      <c r="X18" s="6"/>
    </row>
    <row r="19" spans="1:44" s="3" customFormat="1" ht="7.9" customHeight="1" x14ac:dyDescent="0.3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537">
        <v>594.64</v>
      </c>
      <c r="AE19" s="538"/>
    </row>
    <row r="20" spans="1:44" s="3" customFormat="1" ht="15" customHeight="1" thickBot="1" x14ac:dyDescent="0.4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543"/>
      <c r="AE20" s="544"/>
    </row>
    <row r="21" spans="1:44" s="3" customFormat="1" ht="12.65" customHeight="1" thickBot="1" x14ac:dyDescent="0.4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AB21" s="6"/>
      <c r="AC21" s="6"/>
      <c r="AD21" s="6"/>
      <c r="AE21" s="6"/>
    </row>
    <row r="22" spans="1:44" s="3" customFormat="1" ht="19" thickBot="1" x14ac:dyDescent="0.5">
      <c r="P22" s="541">
        <v>1</v>
      </c>
      <c r="Q22" s="6"/>
      <c r="R22" s="553">
        <v>594.66999999999996</v>
      </c>
      <c r="S22" s="6"/>
      <c r="T22" s="624">
        <f>R22+2/100*P22+0.5/12</f>
        <v>594.73166666666657</v>
      </c>
      <c r="U22" s="625"/>
      <c r="V22" s="298"/>
      <c r="W22" s="183">
        <f>(T22-AD22)/W23</f>
        <v>1.3731343283579781E-2</v>
      </c>
      <c r="X22" s="183"/>
      <c r="Y22" s="183"/>
      <c r="Z22" s="183"/>
      <c r="AA22" s="183"/>
      <c r="AB22" s="183"/>
      <c r="AC22" s="300"/>
      <c r="AD22" s="624">
        <f>AD19-4.2/100*AD17+0.5/12</f>
        <v>594.63966666666659</v>
      </c>
      <c r="AE22" s="625"/>
      <c r="AF22" s="6"/>
      <c r="AG22" s="314"/>
      <c r="AH22" s="176">
        <f>(AK22-AD22)/AH23</f>
        <v>6.6732026143810408E-2</v>
      </c>
      <c r="AI22" s="314"/>
      <c r="AJ22" s="6"/>
      <c r="AK22" s="627">
        <v>594.98</v>
      </c>
      <c r="AL22" s="628"/>
      <c r="AN22" s="314"/>
      <c r="AO22" s="176">
        <f>(AQ22-AK22)/AO23</f>
        <v>3.9999999999963624E-3</v>
      </c>
      <c r="AP22" s="314"/>
      <c r="AQ22" s="566">
        <v>595</v>
      </c>
      <c r="AR22" s="567"/>
    </row>
    <row r="23" spans="1:44" s="3" customFormat="1" ht="14.5" customHeight="1" thickBot="1" x14ac:dyDescent="0.4">
      <c r="P23" s="542"/>
      <c r="Q23" s="6"/>
      <c r="R23" s="554"/>
      <c r="S23" s="6"/>
      <c r="T23" s="626"/>
      <c r="U23" s="548"/>
      <c r="V23" s="303"/>
      <c r="W23" s="306">
        <v>6.7</v>
      </c>
      <c r="X23" s="306"/>
      <c r="Y23" s="306"/>
      <c r="Z23" s="306"/>
      <c r="AA23" s="306"/>
      <c r="AB23" s="306"/>
      <c r="AC23" s="305"/>
      <c r="AD23" s="626"/>
      <c r="AE23" s="548"/>
      <c r="AF23" s="6"/>
      <c r="AG23" s="316"/>
      <c r="AH23" s="177">
        <v>5.0999999999999996</v>
      </c>
      <c r="AI23" s="316"/>
      <c r="AJ23" s="6"/>
      <c r="AK23" s="629"/>
      <c r="AL23" s="630"/>
      <c r="AN23" s="316"/>
      <c r="AO23" s="177">
        <v>5</v>
      </c>
      <c r="AP23" s="316"/>
      <c r="AQ23" s="568"/>
      <c r="AR23" s="562"/>
    </row>
    <row r="24" spans="1:44" s="3" customFormat="1" ht="15" customHeight="1" x14ac:dyDescent="0.35">
      <c r="Q24" s="6"/>
      <c r="T24" s="285"/>
      <c r="U24" s="286"/>
      <c r="V24" s="43"/>
      <c r="W24" s="43"/>
      <c r="X24" s="43"/>
      <c r="Y24" s="43"/>
      <c r="Z24" s="32"/>
      <c r="AA24" s="43"/>
      <c r="AB24" s="43"/>
      <c r="AC24" s="43"/>
      <c r="AD24" s="279"/>
      <c r="AE24" s="280"/>
      <c r="AF24" s="6"/>
      <c r="AG24" s="439"/>
      <c r="AH24" s="439"/>
      <c r="AI24" s="439"/>
      <c r="AJ24" s="6"/>
      <c r="AK24" s="500"/>
      <c r="AL24" s="501"/>
      <c r="AN24" s="439"/>
      <c r="AO24" s="439"/>
      <c r="AP24" s="439"/>
      <c r="AQ24" s="502"/>
      <c r="AR24" s="503"/>
    </row>
    <row r="25" spans="1:44" s="3" customFormat="1" ht="32.5" x14ac:dyDescent="0.35">
      <c r="Q25" s="6"/>
      <c r="T25" s="182">
        <f>(T30-T22)/U25</f>
        <v>1.5671641791064461E-2</v>
      </c>
      <c r="U25" s="321">
        <v>6.7</v>
      </c>
      <c r="V25" s="43"/>
      <c r="W25" s="446" t="s">
        <v>13</v>
      </c>
      <c r="X25" s="43"/>
      <c r="Y25" s="43"/>
      <c r="Z25" s="43"/>
      <c r="AA25" s="504"/>
      <c r="AB25" s="446"/>
      <c r="AC25" s="43"/>
      <c r="AD25" s="26">
        <f>(AD27-AD22)/AE25</f>
        <v>6.7222222222274768E-3</v>
      </c>
      <c r="AE25" s="294">
        <v>6</v>
      </c>
      <c r="AF25" s="6"/>
      <c r="AG25" s="447"/>
      <c r="AH25" s="448" t="s">
        <v>0</v>
      </c>
      <c r="AI25" s="439"/>
      <c r="AJ25" s="6"/>
      <c r="AK25" s="493">
        <f>(AK27-AK22)/AL25</f>
        <v>3.3333333333303017E-3</v>
      </c>
      <c r="AL25" s="494">
        <v>6</v>
      </c>
      <c r="AN25" s="447"/>
      <c r="AO25" s="448" t="s">
        <v>1</v>
      </c>
      <c r="AP25" s="439"/>
      <c r="AQ25" s="292">
        <f>(AQ27-AQ22)/AR25</f>
        <v>3.2727272727263633E-2</v>
      </c>
      <c r="AR25" s="293">
        <v>5.5</v>
      </c>
    </row>
    <row r="26" spans="1:44" s="3" customFormat="1" ht="19" thickBot="1" x14ac:dyDescent="0.4">
      <c r="Q26" s="6"/>
      <c r="T26" s="285"/>
      <c r="U26" s="286"/>
      <c r="V26" s="43"/>
      <c r="W26" s="43"/>
      <c r="X26" s="43"/>
      <c r="Y26" s="43"/>
      <c r="Z26" s="43"/>
      <c r="AA26" s="32"/>
      <c r="AB26" s="32"/>
      <c r="AC26" s="32"/>
      <c r="AD26" s="26"/>
      <c r="AE26" s="294"/>
      <c r="AF26" s="6"/>
      <c r="AG26" s="453"/>
      <c r="AH26" s="453"/>
      <c r="AI26" s="453"/>
      <c r="AJ26" s="6"/>
      <c r="AK26" s="493"/>
      <c r="AL26" s="494"/>
      <c r="AN26" s="453"/>
      <c r="AO26" s="453"/>
      <c r="AP26" s="453"/>
      <c r="AQ26" s="292"/>
      <c r="AR26" s="293"/>
    </row>
    <row r="27" spans="1:44" s="3" customFormat="1" ht="19" thickBot="1" x14ac:dyDescent="0.4">
      <c r="Q27" s="6"/>
      <c r="T27" s="285"/>
      <c r="U27" s="286"/>
      <c r="V27" s="43"/>
      <c r="W27" s="43"/>
      <c r="X27" s="43"/>
      <c r="Y27" s="32"/>
      <c r="Z27" s="32"/>
      <c r="AA27" s="37"/>
      <c r="AB27" s="277">
        <f>(Y30-AD27)/AB28</f>
        <v>2.3170731707323731E-2</v>
      </c>
      <c r="AC27" s="37"/>
      <c r="AD27" s="549">
        <v>594.67999999999995</v>
      </c>
      <c r="AE27" s="550"/>
      <c r="AF27" s="6"/>
      <c r="AG27" s="314"/>
      <c r="AH27" s="176">
        <f>(AK27-AD27)/AH28</f>
        <v>6.5306122448989798E-2</v>
      </c>
      <c r="AI27" s="314"/>
      <c r="AJ27" s="6"/>
      <c r="AK27" s="627">
        <v>595</v>
      </c>
      <c r="AL27" s="628"/>
      <c r="AN27" s="314"/>
      <c r="AO27" s="176">
        <f>(AQ27-AK27)/AO28</f>
        <v>4.0909090909079536E-2</v>
      </c>
      <c r="AP27" s="314"/>
      <c r="AQ27" s="566">
        <v>595.17999999999995</v>
      </c>
      <c r="AR27" s="567"/>
    </row>
    <row r="28" spans="1:44" s="3" customFormat="1" ht="19" thickBot="1" x14ac:dyDescent="0.4">
      <c r="Q28" s="6"/>
      <c r="T28" s="285"/>
      <c r="U28" s="286"/>
      <c r="V28" s="43"/>
      <c r="W28" s="43"/>
      <c r="X28" s="43"/>
      <c r="Y28" s="32"/>
      <c r="Z28" s="75"/>
      <c r="AA28" s="38"/>
      <c r="AB28" s="184">
        <v>8.1999999999999993</v>
      </c>
      <c r="AC28" s="38"/>
      <c r="AD28" s="551"/>
      <c r="AE28" s="552"/>
      <c r="AF28" s="6"/>
      <c r="AG28" s="316"/>
      <c r="AH28" s="177">
        <v>4.9000000000000004</v>
      </c>
      <c r="AI28" s="316"/>
      <c r="AJ28" s="6"/>
      <c r="AK28" s="629"/>
      <c r="AL28" s="630"/>
      <c r="AN28" s="316"/>
      <c r="AO28" s="177">
        <v>4.4000000000000004</v>
      </c>
      <c r="AP28" s="316"/>
      <c r="AQ28" s="568"/>
      <c r="AR28" s="562"/>
    </row>
    <row r="29" spans="1:44" ht="19" thickBot="1" x14ac:dyDescent="0.4">
      <c r="T29" s="285"/>
      <c r="U29" s="286"/>
      <c r="V29" s="43"/>
      <c r="W29" s="43"/>
      <c r="X29" s="43"/>
      <c r="Y29" s="489"/>
      <c r="Z29" s="143"/>
    </row>
    <row r="30" spans="1:44" ht="19" thickBot="1" x14ac:dyDescent="0.5">
      <c r="P30" s="541">
        <v>1</v>
      </c>
      <c r="R30" s="553">
        <v>594.84</v>
      </c>
      <c r="T30" s="624">
        <f>R30-4.5/100*P30+0.5/12</f>
        <v>594.8366666666667</v>
      </c>
      <c r="U30" s="625"/>
      <c r="V30" s="30"/>
      <c r="W30" s="277">
        <f>(Y30-T30)/W31</f>
        <v>6.289308176094909E-3</v>
      </c>
      <c r="X30" s="323"/>
      <c r="Y30" s="549">
        <v>594.87</v>
      </c>
      <c r="Z30" s="550"/>
    </row>
    <row r="31" spans="1:44" ht="19" thickBot="1" x14ac:dyDescent="0.4">
      <c r="K31" s="276"/>
      <c r="L31" s="276"/>
      <c r="M31" s="276"/>
      <c r="N31" s="276"/>
      <c r="P31" s="542"/>
      <c r="R31" s="554"/>
      <c r="T31" s="626"/>
      <c r="U31" s="548"/>
      <c r="V31" s="31"/>
      <c r="W31" s="184">
        <v>5.3</v>
      </c>
      <c r="X31" s="324"/>
      <c r="Y31" s="551"/>
      <c r="Z31" s="552"/>
    </row>
    <row r="32" spans="1:44" x14ac:dyDescent="0.35">
      <c r="K32" s="276"/>
      <c r="L32" s="276"/>
      <c r="M32" s="276"/>
      <c r="N32" s="276"/>
    </row>
    <row r="33" spans="11:26" ht="16.899999999999999" customHeight="1" x14ac:dyDescent="0.35">
      <c r="K33" s="276"/>
      <c r="L33" s="276"/>
      <c r="M33" s="276"/>
      <c r="N33" s="276"/>
      <c r="T33" s="325"/>
      <c r="U33" s="326"/>
      <c r="V33" s="439"/>
      <c r="W33" s="462"/>
      <c r="X33" s="462"/>
      <c r="Y33" s="325"/>
      <c r="Z33" s="326"/>
    </row>
    <row r="34" spans="11:26" ht="58.15" customHeight="1" x14ac:dyDescent="0.35">
      <c r="K34" s="276"/>
      <c r="L34" s="276"/>
      <c r="M34" s="276"/>
      <c r="N34" s="276"/>
      <c r="T34" s="13">
        <f>(T37-T30)/U34</f>
        <v>2.3391812865495746E-2</v>
      </c>
      <c r="U34" s="14">
        <v>5.7</v>
      </c>
      <c r="V34" s="463"/>
      <c r="W34" s="448" t="s">
        <v>0</v>
      </c>
      <c r="X34" s="464"/>
      <c r="Y34" s="13">
        <f>(Y37-Y30)/Z34</f>
        <v>2.0000000000007075E-2</v>
      </c>
      <c r="Z34" s="14">
        <v>4.5</v>
      </c>
    </row>
    <row r="35" spans="11:26" ht="19.149999999999999" customHeight="1" x14ac:dyDescent="0.35">
      <c r="K35" s="276"/>
      <c r="L35" s="276"/>
      <c r="M35" s="276"/>
      <c r="N35" s="276"/>
      <c r="T35" s="13"/>
      <c r="U35" s="14"/>
      <c r="V35" s="463"/>
      <c r="W35" s="465"/>
      <c r="X35" s="465"/>
      <c r="Y35" s="13"/>
      <c r="Z35" s="14"/>
    </row>
    <row r="36" spans="11:26" ht="19.149999999999999" customHeight="1" thickBot="1" x14ac:dyDescent="0.4">
      <c r="K36" s="276"/>
      <c r="L36" s="276"/>
      <c r="M36" s="276"/>
      <c r="N36" s="276"/>
      <c r="V36" s="6"/>
      <c r="W36" s="6"/>
      <c r="X36" s="6"/>
    </row>
    <row r="37" spans="11:26" ht="19.5" thickTop="1" thickBot="1" x14ac:dyDescent="0.5">
      <c r="T37" s="632">
        <v>594.97</v>
      </c>
      <c r="U37" s="633"/>
      <c r="V37" s="474"/>
      <c r="W37" s="509">
        <f>(T37-Y37)/W38</f>
        <v>1.8181818181801646E-3</v>
      </c>
      <c r="X37" s="474"/>
      <c r="Y37" s="632">
        <v>594.96</v>
      </c>
      <c r="Z37" s="633"/>
    </row>
    <row r="38" spans="11:26" ht="19" thickBot="1" x14ac:dyDescent="0.4">
      <c r="T38" s="634"/>
      <c r="U38" s="630"/>
      <c r="V38" s="476"/>
      <c r="W38" s="510">
        <v>5.5</v>
      </c>
      <c r="X38" s="476"/>
      <c r="Y38" s="634"/>
      <c r="Z38" s="630"/>
    </row>
    <row r="40" spans="11:26" x14ac:dyDescent="0.35">
      <c r="T40" s="325"/>
      <c r="U40" s="326"/>
      <c r="V40" s="439"/>
      <c r="W40" s="462"/>
      <c r="X40" s="462"/>
      <c r="Y40" s="325"/>
      <c r="Z40" s="326"/>
    </row>
    <row r="41" spans="11:26" ht="32.5" x14ac:dyDescent="0.35">
      <c r="T41" s="13">
        <f>(T43-T37)/U41</f>
        <v>5.7407407407397297E-2</v>
      </c>
      <c r="U41" s="14">
        <v>5.4</v>
      </c>
      <c r="V41" s="463"/>
      <c r="W41" s="448" t="s">
        <v>28</v>
      </c>
      <c r="X41" s="464"/>
      <c r="Y41" s="13">
        <f>(Y43-Y37)/Z41</f>
        <v>3.9583333333321022E-2</v>
      </c>
      <c r="Z41" s="14">
        <v>4.8</v>
      </c>
    </row>
    <row r="42" spans="11:26" ht="15" thickBot="1" x14ac:dyDescent="0.4">
      <c r="T42" s="13"/>
      <c r="U42" s="14"/>
      <c r="V42" s="463"/>
      <c r="W42" s="465"/>
      <c r="X42" s="465"/>
      <c r="Y42" s="13"/>
      <c r="Z42" s="14"/>
    </row>
    <row r="43" spans="11:26" ht="19.5" thickTop="1" thickBot="1" x14ac:dyDescent="0.5">
      <c r="T43" s="559">
        <v>595.28</v>
      </c>
      <c r="U43" s="560"/>
      <c r="V43" s="68"/>
      <c r="W43" s="511">
        <f>(T43-Y43)/W44</f>
        <v>2.599999999999909E-2</v>
      </c>
      <c r="X43" s="68"/>
      <c r="Y43" s="559">
        <v>595.15</v>
      </c>
      <c r="Z43" s="560"/>
    </row>
    <row r="44" spans="11:26" ht="19" thickBot="1" x14ac:dyDescent="0.4">
      <c r="T44" s="561"/>
      <c r="U44" s="562"/>
      <c r="V44" s="70"/>
      <c r="W44" s="512">
        <v>5</v>
      </c>
      <c r="X44" s="70"/>
      <c r="Y44" s="561"/>
      <c r="Z44" s="562"/>
    </row>
  </sheetData>
  <mergeCells count="19">
    <mergeCell ref="AD17:AE17"/>
    <mergeCell ref="AD19:AE20"/>
    <mergeCell ref="P22:P23"/>
    <mergeCell ref="R22:R23"/>
    <mergeCell ref="T22:U23"/>
    <mergeCell ref="AD22:AE23"/>
    <mergeCell ref="AQ22:AR23"/>
    <mergeCell ref="AD27:AE28"/>
    <mergeCell ref="AK27:AL28"/>
    <mergeCell ref="AQ27:AR28"/>
    <mergeCell ref="P30:P31"/>
    <mergeCell ref="R30:R31"/>
    <mergeCell ref="T30:U31"/>
    <mergeCell ref="Y30:Z31"/>
    <mergeCell ref="T37:U38"/>
    <mergeCell ref="Y37:Z38"/>
    <mergeCell ref="T43:U44"/>
    <mergeCell ref="Y43:Z44"/>
    <mergeCell ref="AK22:AL23"/>
  </mergeCells>
  <dataValidations count="1">
    <dataValidation type="list" allowBlank="1" showInputMessage="1" showErrorMessage="1" sqref="P22:P23 P30:P31 AD17:AE17" xr:uid="{88CBC304-8CDC-46AC-8D90-B50FEF5CF8DE}">
      <formula1>"--,1,1.5,2"</formula1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D4F04-B683-4738-876C-A7827E65E7AA}">
  <sheetPr>
    <tabColor rgb="FF00B0F0"/>
  </sheetPr>
  <dimension ref="C5:AQ37"/>
  <sheetViews>
    <sheetView zoomScale="90" zoomScaleNormal="90" workbookViewId="0">
      <selection activeCell="AE29" sqref="AE29"/>
    </sheetView>
  </sheetViews>
  <sheetFormatPr defaultColWidth="8.81640625" defaultRowHeight="14.5" x14ac:dyDescent="0.35"/>
  <cols>
    <col min="1" max="2" width="3.54296875" style="6" customWidth="1"/>
    <col min="3" max="4" width="4.7265625" style="6" bestFit="1" customWidth="1"/>
    <col min="5" max="5" width="3.54296875" style="6" customWidth="1"/>
    <col min="6" max="6" width="7.7265625" style="6" bestFit="1" customWidth="1"/>
    <col min="7" max="7" width="3.54296875" style="6" customWidth="1"/>
    <col min="8" max="8" width="1.7265625" style="6" customWidth="1"/>
    <col min="9" max="10" width="4.7265625" style="6" bestFit="1" customWidth="1"/>
    <col min="11" max="11" width="2.1796875" style="6" customWidth="1"/>
    <col min="12" max="12" width="9" style="6" bestFit="1" customWidth="1"/>
    <col min="13" max="13" width="2.26953125" style="6" customWidth="1"/>
    <col min="14" max="15" width="4.7265625" style="6" bestFit="1" customWidth="1"/>
    <col min="16" max="16" width="1.7265625" style="6" customWidth="1"/>
    <col min="17" max="17" width="3.26953125" style="6" customWidth="1"/>
    <col min="18" max="18" width="9.26953125" style="7" bestFit="1" customWidth="1"/>
    <col min="19" max="19" width="1.7265625" style="6" customWidth="1"/>
    <col min="20" max="20" width="1.453125" style="6" customWidth="1"/>
    <col min="21" max="22" width="4.7265625" style="6" customWidth="1"/>
    <col min="23" max="23" width="2.26953125" style="6" customWidth="1"/>
    <col min="24" max="24" width="7" style="6" bestFit="1" customWidth="1"/>
    <col min="25" max="25" width="2.453125" style="6" customWidth="1"/>
    <col min="26" max="27" width="4.7265625" style="6" bestFit="1" customWidth="1"/>
    <col min="28" max="28" width="2.1796875" style="6" customWidth="1"/>
    <col min="29" max="29" width="9" style="5" bestFit="1" customWidth="1"/>
    <col min="30" max="30" width="2" style="3" customWidth="1"/>
    <col min="31" max="32" width="4.7265625" style="3" bestFit="1" customWidth="1"/>
    <col min="33" max="33" width="2.453125" style="3" customWidth="1"/>
    <col min="34" max="34" width="9.26953125" style="6" bestFit="1" customWidth="1"/>
    <col min="35" max="35" width="2.1796875" style="3" customWidth="1"/>
    <col min="36" max="36" width="4.7265625" style="3" bestFit="1" customWidth="1"/>
    <col min="37" max="37" width="8.7265625" style="3" bestFit="1" customWidth="1"/>
    <col min="38" max="38" width="1.26953125" style="3" customWidth="1"/>
    <col min="39" max="39" width="6.54296875" style="3" bestFit="1" customWidth="1"/>
    <col min="40" max="41" width="8.81640625" style="6"/>
    <col min="42" max="42" width="3.1796875" style="6" customWidth="1"/>
    <col min="43" max="16384" width="8.81640625" style="6"/>
  </cols>
  <sheetData>
    <row r="5" spans="3:39" ht="15" thickBot="1" x14ac:dyDescent="0.4">
      <c r="AA5" s="3"/>
      <c r="AB5" s="3"/>
      <c r="AE5" s="6"/>
      <c r="AI5" s="6"/>
    </row>
    <row r="6" spans="3:39" ht="19" thickBot="1" x14ac:dyDescent="0.5">
      <c r="Z6" s="549">
        <v>709.5</v>
      </c>
      <c r="AA6" s="550"/>
      <c r="AB6" s="30"/>
      <c r="AC6" s="277">
        <f>(Z6-AE6)/AC7</f>
        <v>1.0512820512828442E-2</v>
      </c>
      <c r="AD6" s="144"/>
      <c r="AE6" s="624">
        <f>AH6-1/100*AJ6+0.5/12</f>
        <v>709.43166666666662</v>
      </c>
      <c r="AF6" s="625"/>
      <c r="AH6" s="553">
        <v>709.4</v>
      </c>
      <c r="AJ6" s="541">
        <v>1</v>
      </c>
      <c r="AL6" s="6"/>
    </row>
    <row r="7" spans="3:39" ht="19" thickBot="1" x14ac:dyDescent="0.4">
      <c r="Z7" s="551"/>
      <c r="AA7" s="552"/>
      <c r="AB7" s="31"/>
      <c r="AC7" s="184">
        <v>6.5</v>
      </c>
      <c r="AD7" s="519"/>
      <c r="AE7" s="626"/>
      <c r="AF7" s="548"/>
      <c r="AH7" s="554"/>
      <c r="AJ7" s="542"/>
      <c r="AL7" s="6"/>
    </row>
    <row r="8" spans="3:39" s="3" customFormat="1" ht="12" customHeight="1" thickBot="1" x14ac:dyDescent="0.5">
      <c r="M8" s="6"/>
      <c r="P8" s="6"/>
      <c r="R8" s="7"/>
      <c r="S8" s="6"/>
      <c r="T8" s="6"/>
      <c r="U8" s="6"/>
      <c r="V8" s="6"/>
      <c r="W8" s="6"/>
      <c r="X8" s="6"/>
      <c r="Y8" s="6"/>
      <c r="Z8" s="279"/>
      <c r="AA8" s="280"/>
      <c r="AB8" s="513"/>
      <c r="AC8" s="513"/>
      <c r="AD8" s="520"/>
      <c r="AE8" s="182"/>
      <c r="AF8" s="321"/>
      <c r="AH8" s="6"/>
      <c r="AI8" s="6"/>
      <c r="AJ8" s="18"/>
      <c r="AK8" s="18"/>
      <c r="AL8" s="18"/>
    </row>
    <row r="9" spans="3:39" ht="25.15" customHeight="1" thickBot="1" x14ac:dyDescent="0.5">
      <c r="C9" s="678">
        <v>710.01</v>
      </c>
      <c r="D9" s="679"/>
      <c r="E9" s="10"/>
      <c r="F9" s="176">
        <f>(C9-I9)/F10</f>
        <v>2.8865979381440487E-2</v>
      </c>
      <c r="G9" s="10"/>
      <c r="I9" s="549">
        <v>709.73</v>
      </c>
      <c r="J9" s="550"/>
      <c r="K9" s="30"/>
      <c r="L9" s="277">
        <f>(I9-N9)/L10</f>
        <v>-3.3333333333303017E-3</v>
      </c>
      <c r="M9" s="30"/>
      <c r="N9" s="549">
        <v>709.75</v>
      </c>
      <c r="O9" s="550"/>
      <c r="Q9" s="10"/>
      <c r="R9" s="176">
        <f>(N9-U9)/R10</f>
        <v>1.0285714285711428E-2</v>
      </c>
      <c r="S9" s="10"/>
      <c r="U9" s="549">
        <v>709.57</v>
      </c>
      <c r="V9" s="550"/>
      <c r="W9" s="30"/>
      <c r="X9" s="277">
        <f>(U9-Z6)/X10</f>
        <v>1.3725490196088241E-2</v>
      </c>
      <c r="Y9" s="30"/>
      <c r="Z9" s="521"/>
      <c r="AA9" s="513"/>
      <c r="AB9" s="513"/>
      <c r="AC9" s="460"/>
      <c r="AD9" s="520"/>
      <c r="AE9" s="444"/>
      <c r="AF9" s="445"/>
      <c r="AI9" s="6"/>
      <c r="AJ9" s="18"/>
      <c r="AK9" s="18"/>
      <c r="AL9" s="18"/>
      <c r="AM9" s="18"/>
    </row>
    <row r="10" spans="3:39" ht="19.899999999999999" customHeight="1" thickBot="1" x14ac:dyDescent="0.5">
      <c r="C10" s="680"/>
      <c r="D10" s="639"/>
      <c r="E10" s="12"/>
      <c r="F10" s="177">
        <v>9.6999999999999993</v>
      </c>
      <c r="G10" s="12"/>
      <c r="I10" s="551"/>
      <c r="J10" s="552"/>
      <c r="K10" s="31"/>
      <c r="L10" s="184">
        <v>6</v>
      </c>
      <c r="M10" s="31"/>
      <c r="N10" s="551"/>
      <c r="O10" s="552"/>
      <c r="Q10" s="12"/>
      <c r="R10" s="177">
        <v>17.5</v>
      </c>
      <c r="S10" s="12"/>
      <c r="U10" s="551"/>
      <c r="V10" s="552"/>
      <c r="W10" s="31"/>
      <c r="X10" s="184">
        <v>5.0999999999999996</v>
      </c>
      <c r="Y10" s="31"/>
      <c r="Z10" s="520"/>
      <c r="AA10" s="513"/>
      <c r="AB10" s="513"/>
      <c r="AC10" s="461"/>
      <c r="AD10" s="520"/>
      <c r="AE10" s="182"/>
      <c r="AF10" s="321"/>
      <c r="AI10" s="6"/>
      <c r="AJ10" s="18"/>
      <c r="AK10" s="18"/>
      <c r="AL10" s="18"/>
      <c r="AM10" s="18"/>
    </row>
    <row r="11" spans="3:39" ht="11.5" customHeight="1" x14ac:dyDescent="0.45">
      <c r="C11" s="434"/>
      <c r="D11" s="433"/>
      <c r="E11" s="453"/>
      <c r="F11" s="514"/>
      <c r="G11" s="515"/>
      <c r="I11" s="430"/>
      <c r="J11" s="429"/>
      <c r="K11" s="32"/>
      <c r="L11" s="522"/>
      <c r="M11" s="523"/>
      <c r="N11" s="430"/>
      <c r="O11" s="429"/>
      <c r="Q11" s="453"/>
      <c r="R11" s="514"/>
      <c r="S11" s="515"/>
      <c r="T11" s="499"/>
      <c r="U11" s="430"/>
      <c r="V11" s="429"/>
      <c r="W11" s="513"/>
      <c r="X11" s="513"/>
      <c r="Y11" s="513"/>
      <c r="Z11" s="513"/>
      <c r="AA11" s="513"/>
      <c r="AB11" s="513"/>
      <c r="AC11" s="513"/>
      <c r="AD11" s="520"/>
      <c r="AE11" s="444"/>
      <c r="AF11" s="445"/>
      <c r="AI11" s="6"/>
      <c r="AJ11" s="18"/>
      <c r="AK11" s="18"/>
      <c r="AL11" s="18"/>
      <c r="AM11" s="18"/>
    </row>
    <row r="12" spans="3:39" ht="32.5" x14ac:dyDescent="0.45">
      <c r="C12" s="524">
        <f>(C9-C14)/D12</f>
        <v>7.5471698113138905E-3</v>
      </c>
      <c r="D12" s="525">
        <v>5.3</v>
      </c>
      <c r="E12" s="453"/>
      <c r="F12" s="516" t="s">
        <v>1</v>
      </c>
      <c r="G12" s="453"/>
      <c r="I12" s="26">
        <f>(I9-I14)/J12</f>
        <v>1.6981132075477703E-2</v>
      </c>
      <c r="J12" s="294">
        <v>5.3</v>
      </c>
      <c r="K12" s="32"/>
      <c r="L12" s="281" t="s">
        <v>13</v>
      </c>
      <c r="M12" s="32"/>
      <c r="N12" s="26">
        <f>(N9-N14)/O12</f>
        <v>1.6981132075477703E-2</v>
      </c>
      <c r="O12" s="294">
        <v>5.3</v>
      </c>
      <c r="Q12" s="453"/>
      <c r="R12" s="516" t="s">
        <v>0</v>
      </c>
      <c r="S12" s="453"/>
      <c r="U12" s="26">
        <f>(U14-U9)/V12</f>
        <v>1.5804597701135053E-2</v>
      </c>
      <c r="V12" s="294">
        <v>5.8</v>
      </c>
      <c r="W12" s="513"/>
      <c r="X12" s="526"/>
      <c r="Y12" s="495"/>
      <c r="Z12" s="513"/>
      <c r="AA12" s="513"/>
      <c r="AB12" s="504"/>
      <c r="AC12" s="281" t="s">
        <v>13</v>
      </c>
      <c r="AD12" s="527"/>
      <c r="AE12" s="182"/>
      <c r="AF12" s="321"/>
      <c r="AI12" s="6"/>
      <c r="AJ12" s="18"/>
      <c r="AK12" s="18"/>
      <c r="AL12" s="18"/>
      <c r="AM12" s="18"/>
    </row>
    <row r="13" spans="3:39" ht="10.9" customHeight="1" thickBot="1" x14ac:dyDescent="0.5">
      <c r="C13" s="524"/>
      <c r="D13" s="525"/>
      <c r="E13" s="453"/>
      <c r="F13" s="514"/>
      <c r="G13" s="453"/>
      <c r="I13" s="26"/>
      <c r="J13" s="294"/>
      <c r="K13" s="32"/>
      <c r="L13" s="522"/>
      <c r="M13" s="32"/>
      <c r="N13" s="26"/>
      <c r="O13" s="294"/>
      <c r="Q13" s="453"/>
      <c r="R13" s="514"/>
      <c r="S13" s="453"/>
      <c r="U13" s="26"/>
      <c r="V13" s="294"/>
      <c r="W13" s="504"/>
      <c r="X13" s="504"/>
      <c r="Y13" s="504"/>
      <c r="Z13" s="504"/>
      <c r="AA13" s="452"/>
      <c r="AB13" s="504"/>
      <c r="AC13" s="528"/>
      <c r="AD13" s="527"/>
      <c r="AE13" s="285"/>
      <c r="AF13" s="286"/>
      <c r="AI13" s="6"/>
      <c r="AJ13" s="18"/>
      <c r="AK13" s="18"/>
      <c r="AL13" s="18"/>
      <c r="AM13" s="18"/>
    </row>
    <row r="14" spans="3:39" ht="19" thickBot="1" x14ac:dyDescent="0.5">
      <c r="C14" s="678">
        <v>709.97</v>
      </c>
      <c r="D14" s="679"/>
      <c r="E14" s="10"/>
      <c r="F14" s="176">
        <f>(C14-I14)/F15</f>
        <v>3.4020618556705254E-2</v>
      </c>
      <c r="G14" s="10"/>
      <c r="I14" s="549">
        <v>709.64</v>
      </c>
      <c r="J14" s="550"/>
      <c r="K14" s="30"/>
      <c r="L14" s="277">
        <f>(I14-N14)/L15</f>
        <v>-3.3333333333303017E-3</v>
      </c>
      <c r="M14" s="30"/>
      <c r="N14" s="549">
        <v>709.66</v>
      </c>
      <c r="O14" s="550"/>
      <c r="Q14" s="10"/>
      <c r="R14" s="176">
        <f>(N14-U14)/R15</f>
        <v>-9.5238095238008613E-5</v>
      </c>
      <c r="S14" s="10"/>
      <c r="U14" s="624">
        <f>U17-4.5/100*U19+0.5/12</f>
        <v>709.66166666666663</v>
      </c>
      <c r="V14" s="625"/>
      <c r="W14" s="298"/>
      <c r="X14" s="183"/>
      <c r="Y14" s="298"/>
      <c r="Z14" s="298"/>
      <c r="AA14" s="298"/>
      <c r="AB14" s="298"/>
      <c r="AC14" s="183">
        <f>(U14-AE6)/AC15</f>
        <v>1.5646258503402597E-2</v>
      </c>
      <c r="AD14" s="300"/>
      <c r="AE14" s="529"/>
      <c r="AF14" s="530"/>
      <c r="AI14" s="6"/>
      <c r="AJ14" s="18"/>
      <c r="AK14" s="18"/>
      <c r="AL14" s="18"/>
      <c r="AM14" s="18"/>
    </row>
    <row r="15" spans="3:39" ht="19" thickBot="1" x14ac:dyDescent="0.5">
      <c r="C15" s="680"/>
      <c r="D15" s="639"/>
      <c r="E15" s="12"/>
      <c r="F15" s="177">
        <v>9.6999999999999993</v>
      </c>
      <c r="G15" s="12"/>
      <c r="I15" s="551"/>
      <c r="J15" s="552"/>
      <c r="K15" s="31"/>
      <c r="L15" s="184">
        <v>6</v>
      </c>
      <c r="M15" s="31"/>
      <c r="N15" s="551"/>
      <c r="O15" s="552"/>
      <c r="Q15" s="12"/>
      <c r="R15" s="177">
        <v>17.5</v>
      </c>
      <c r="S15" s="12"/>
      <c r="U15" s="626"/>
      <c r="V15" s="548"/>
      <c r="W15" s="303"/>
      <c r="X15" s="306"/>
      <c r="Y15" s="303"/>
      <c r="Z15" s="303"/>
      <c r="AA15" s="303"/>
      <c r="AB15" s="303"/>
      <c r="AC15" s="306">
        <f>13.5+1.2</f>
        <v>14.7</v>
      </c>
      <c r="AD15" s="305"/>
      <c r="AE15" s="530"/>
      <c r="AF15" s="530"/>
      <c r="AI15" s="6"/>
      <c r="AJ15" s="18"/>
      <c r="AK15" s="18"/>
      <c r="AL15" s="18"/>
      <c r="AM15" s="18"/>
    </row>
    <row r="16" spans="3:39" s="3" customFormat="1" ht="10.15" customHeight="1" thickBot="1" x14ac:dyDescent="0.5">
      <c r="M16" s="6"/>
      <c r="P16" s="6"/>
      <c r="R16" s="7"/>
      <c r="S16" s="6"/>
      <c r="T16" s="6"/>
      <c r="V16" s="6"/>
      <c r="W16" s="6"/>
      <c r="X16" s="6"/>
      <c r="Y16" s="6"/>
      <c r="AB16" s="6"/>
      <c r="AC16" s="499"/>
      <c r="AD16" s="499"/>
      <c r="AE16" s="499"/>
      <c r="AF16" s="499"/>
      <c r="AG16" s="499"/>
      <c r="AH16" s="499"/>
      <c r="AI16" s="499"/>
      <c r="AJ16" s="18"/>
      <c r="AK16" s="18"/>
      <c r="AL16" s="18"/>
    </row>
    <row r="17" spans="3:43" s="3" customFormat="1" ht="10.15" customHeight="1" x14ac:dyDescent="0.45">
      <c r="C17" s="624">
        <f>C20-4.2/100*C23+6/12</f>
        <v>712.52600000000007</v>
      </c>
      <c r="D17" s="625"/>
      <c r="M17" s="6"/>
      <c r="P17" s="6"/>
      <c r="R17" s="7"/>
      <c r="S17" s="6"/>
      <c r="T17" s="6"/>
      <c r="U17" s="537">
        <v>709.71</v>
      </c>
      <c r="V17" s="538"/>
      <c r="W17" s="6"/>
      <c r="X17" s="6"/>
      <c r="Y17" s="6"/>
      <c r="AB17" s="6"/>
      <c r="AC17" s="499"/>
      <c r="AD17" s="499"/>
      <c r="AE17" s="499"/>
      <c r="AF17" s="499"/>
      <c r="AG17" s="499"/>
      <c r="AH17" s="499"/>
      <c r="AI17" s="499"/>
      <c r="AJ17" s="18"/>
      <c r="AK17" s="18"/>
      <c r="AL17" s="18"/>
    </row>
    <row r="18" spans="3:43" ht="15" customHeight="1" thickBot="1" x14ac:dyDescent="0.4">
      <c r="C18" s="626"/>
      <c r="D18" s="548"/>
      <c r="U18" s="539"/>
      <c r="V18" s="540"/>
      <c r="AD18" s="5"/>
      <c r="AE18" s="5"/>
      <c r="AF18" s="5"/>
      <c r="AG18" s="5"/>
      <c r="AH18" s="5"/>
      <c r="AI18" s="5"/>
    </row>
    <row r="19" spans="3:43" ht="14.25" customHeight="1" thickBot="1" x14ac:dyDescent="0.4">
      <c r="C19" s="3"/>
      <c r="U19" s="563">
        <v>2</v>
      </c>
      <c r="V19" s="564"/>
      <c r="AD19" s="5"/>
      <c r="AE19" s="5"/>
      <c r="AF19" s="5"/>
      <c r="AG19" s="5"/>
      <c r="AH19" s="5"/>
      <c r="AI19" s="5"/>
    </row>
    <row r="20" spans="3:43" ht="14.5" customHeight="1" x14ac:dyDescent="0.35">
      <c r="C20" s="537">
        <v>712.11</v>
      </c>
      <c r="D20" s="538"/>
      <c r="AD20" s="5"/>
      <c r="AE20" s="5"/>
      <c r="AF20" s="5"/>
      <c r="AG20" s="5"/>
      <c r="AH20" s="5"/>
      <c r="AI20" s="5"/>
    </row>
    <row r="21" spans="3:43" ht="15" thickBot="1" x14ac:dyDescent="0.4">
      <c r="C21" s="543"/>
      <c r="D21" s="544"/>
      <c r="AD21" s="5"/>
      <c r="AE21" s="5"/>
      <c r="AF21" s="5"/>
      <c r="AG21" s="5"/>
      <c r="AH21" s="5"/>
      <c r="AI21" s="5"/>
    </row>
    <row r="22" spans="3:43" ht="9" customHeight="1" thickBot="1" x14ac:dyDescent="0.4">
      <c r="AD22" s="5"/>
      <c r="AE22" s="5"/>
      <c r="AF22" s="5"/>
      <c r="AG22" s="5"/>
      <c r="AH22" s="5"/>
      <c r="AI22" s="5"/>
    </row>
    <row r="23" spans="3:43" ht="19" thickBot="1" x14ac:dyDescent="0.4">
      <c r="C23" s="563">
        <v>2</v>
      </c>
      <c r="D23" s="564"/>
    </row>
    <row r="28" spans="3:43" s="3" customFormat="1" x14ac:dyDescent="0.35">
      <c r="M28" s="6"/>
      <c r="N28" s="6"/>
      <c r="O28" s="6"/>
      <c r="P28" s="6"/>
      <c r="Q28" s="6"/>
      <c r="R28" s="7"/>
      <c r="S28" s="6"/>
      <c r="T28" s="6"/>
      <c r="U28" s="6"/>
      <c r="V28" s="6"/>
      <c r="W28" s="6"/>
      <c r="X28" s="6"/>
      <c r="Y28" s="6"/>
      <c r="Z28" s="6"/>
      <c r="AA28" s="6"/>
      <c r="AB28" s="6"/>
      <c r="AC28" s="5"/>
      <c r="AN28" s="6"/>
      <c r="AO28" s="6"/>
      <c r="AP28" s="6"/>
      <c r="AQ28" s="6"/>
    </row>
    <row r="29" spans="3:43" s="3" customFormat="1" ht="14.5" customHeight="1" x14ac:dyDescent="0.35">
      <c r="M29" s="6"/>
      <c r="N29" s="6"/>
      <c r="O29" s="6"/>
      <c r="P29" s="6"/>
      <c r="Q29" s="6"/>
      <c r="R29" s="7"/>
      <c r="S29" s="6"/>
      <c r="T29" s="6"/>
      <c r="U29" s="6"/>
      <c r="V29" s="6"/>
      <c r="W29" s="6"/>
      <c r="X29" s="6"/>
      <c r="Y29" s="6"/>
      <c r="Z29" s="6"/>
      <c r="AA29" s="6"/>
      <c r="AB29" s="6"/>
      <c r="AC29" s="5"/>
      <c r="AN29" s="6"/>
      <c r="AO29" s="6"/>
      <c r="AP29" s="6"/>
      <c r="AQ29" s="6"/>
    </row>
    <row r="30" spans="3:43" s="3" customFormat="1" ht="15" customHeight="1" x14ac:dyDescent="0.35">
      <c r="M30" s="6"/>
      <c r="N30" s="6"/>
      <c r="O30" s="6"/>
      <c r="P30" s="6"/>
      <c r="Q30" s="6"/>
      <c r="R30" s="7"/>
      <c r="S30" s="6"/>
      <c r="T30" s="6"/>
      <c r="U30" s="6"/>
      <c r="V30" s="6"/>
      <c r="W30" s="6"/>
      <c r="X30" s="6"/>
      <c r="Y30" s="6"/>
      <c r="Z30" s="6"/>
      <c r="AA30" s="6"/>
      <c r="AB30" s="6"/>
      <c r="AC30" s="5"/>
      <c r="AN30" s="6"/>
      <c r="AO30" s="6"/>
      <c r="AP30" s="6"/>
      <c r="AQ30" s="6"/>
    </row>
    <row r="31" spans="3:43" s="3" customFormat="1" x14ac:dyDescent="0.35">
      <c r="M31" s="6"/>
      <c r="N31" s="6"/>
      <c r="O31" s="6"/>
      <c r="P31" s="6"/>
      <c r="Q31" s="6"/>
      <c r="R31" s="7"/>
      <c r="S31" s="6"/>
      <c r="T31" s="6"/>
      <c r="U31" s="6"/>
      <c r="V31" s="6"/>
      <c r="W31" s="6"/>
      <c r="X31" s="6"/>
      <c r="Y31" s="6"/>
      <c r="Z31" s="6"/>
      <c r="AA31" s="6"/>
      <c r="AB31" s="6"/>
      <c r="AC31" s="5"/>
      <c r="AN31" s="6"/>
      <c r="AO31" s="6"/>
      <c r="AP31" s="6"/>
      <c r="AQ31" s="6"/>
    </row>
    <row r="32" spans="3:43" s="3" customFormat="1" ht="14.5" customHeight="1" x14ac:dyDescent="0.35">
      <c r="M32" s="6"/>
      <c r="N32" s="6"/>
      <c r="O32" s="6"/>
      <c r="P32" s="6"/>
      <c r="Q32" s="6"/>
      <c r="R32" s="7"/>
      <c r="S32" s="6"/>
      <c r="T32" s="6"/>
      <c r="U32" s="6"/>
      <c r="V32" s="6"/>
      <c r="W32" s="6"/>
      <c r="X32" s="6"/>
      <c r="Y32" s="6"/>
      <c r="Z32" s="6"/>
      <c r="AA32" s="6"/>
      <c r="AB32" s="6"/>
      <c r="AC32" s="5"/>
      <c r="AN32" s="6"/>
      <c r="AO32" s="6"/>
      <c r="AP32" s="6"/>
      <c r="AQ32" s="6"/>
    </row>
    <row r="33" spans="13:43" s="3" customFormat="1" ht="15" customHeight="1" x14ac:dyDescent="0.35">
      <c r="M33" s="6"/>
      <c r="N33" s="6"/>
      <c r="O33" s="6"/>
      <c r="P33" s="6"/>
      <c r="Q33" s="6"/>
      <c r="R33" s="7"/>
      <c r="S33" s="6"/>
      <c r="T33" s="6"/>
      <c r="U33" s="6"/>
      <c r="V33" s="6"/>
      <c r="W33" s="6"/>
      <c r="X33" s="6"/>
      <c r="Y33" s="6"/>
      <c r="Z33" s="6"/>
      <c r="AA33" s="6"/>
      <c r="AB33" s="6"/>
      <c r="AC33" s="5"/>
      <c r="AN33" s="6"/>
      <c r="AO33" s="6"/>
      <c r="AP33" s="6"/>
      <c r="AQ33" s="6"/>
    </row>
    <row r="34" spans="13:43" s="3" customFormat="1" x14ac:dyDescent="0.35">
      <c r="M34" s="6"/>
      <c r="N34" s="6"/>
      <c r="O34" s="6"/>
      <c r="P34" s="6"/>
      <c r="Q34" s="6"/>
      <c r="R34" s="7"/>
      <c r="S34" s="6"/>
      <c r="T34" s="6"/>
      <c r="U34" s="6"/>
      <c r="V34" s="6"/>
      <c r="W34" s="6"/>
      <c r="X34" s="6"/>
      <c r="Y34" s="6"/>
      <c r="Z34" s="6"/>
      <c r="AA34" s="6"/>
      <c r="AB34" s="6"/>
      <c r="AC34" s="5"/>
      <c r="AN34" s="6"/>
      <c r="AO34" s="6"/>
      <c r="AP34" s="6"/>
      <c r="AQ34" s="6"/>
    </row>
    <row r="35" spans="13:43" s="3" customFormat="1" x14ac:dyDescent="0.35">
      <c r="M35" s="6"/>
      <c r="N35" s="6"/>
      <c r="O35" s="6"/>
      <c r="P35" s="6"/>
      <c r="Q35" s="6"/>
      <c r="R35" s="7"/>
      <c r="S35" s="6"/>
      <c r="T35" s="6"/>
      <c r="U35" s="6"/>
      <c r="V35" s="6"/>
      <c r="W35" s="6"/>
      <c r="X35" s="6"/>
      <c r="Y35" s="6"/>
      <c r="Z35" s="6"/>
      <c r="AA35" s="6"/>
      <c r="AB35" s="6"/>
      <c r="AC35" s="5"/>
      <c r="AN35" s="6"/>
      <c r="AO35" s="6"/>
      <c r="AP35" s="6"/>
      <c r="AQ35" s="6"/>
    </row>
    <row r="36" spans="13:43" s="3" customFormat="1" x14ac:dyDescent="0.35">
      <c r="M36" s="6"/>
      <c r="N36" s="6"/>
      <c r="O36" s="6"/>
      <c r="P36" s="6"/>
      <c r="Q36" s="6"/>
      <c r="R36" s="7"/>
      <c r="S36" s="6"/>
      <c r="T36" s="6"/>
      <c r="U36" s="6"/>
      <c r="V36" s="6"/>
      <c r="W36" s="6"/>
      <c r="X36" s="6"/>
      <c r="Y36" s="6"/>
      <c r="Z36" s="6"/>
      <c r="AA36" s="6"/>
      <c r="AB36" s="6"/>
      <c r="AC36" s="5"/>
      <c r="AN36" s="6"/>
      <c r="AO36" s="6"/>
      <c r="AP36" s="6"/>
      <c r="AQ36" s="6"/>
    </row>
    <row r="37" spans="13:43" s="3" customFormat="1" x14ac:dyDescent="0.35">
      <c r="M37" s="6"/>
      <c r="N37" s="6"/>
      <c r="O37" s="6"/>
      <c r="P37" s="6"/>
      <c r="Q37" s="6"/>
      <c r="R37" s="7"/>
      <c r="S37" s="6"/>
      <c r="T37" s="6"/>
      <c r="U37" s="6"/>
      <c r="V37" s="6"/>
      <c r="W37" s="6"/>
      <c r="X37" s="6"/>
      <c r="Y37" s="6"/>
      <c r="Z37" s="6"/>
      <c r="AA37" s="6"/>
      <c r="AB37" s="6"/>
      <c r="AC37" s="5"/>
      <c r="AN37" s="6"/>
      <c r="AO37" s="6"/>
      <c r="AP37" s="6"/>
      <c r="AQ37" s="6"/>
    </row>
  </sheetData>
  <mergeCells count="17">
    <mergeCell ref="Z6:AA7"/>
    <mergeCell ref="AE6:AF7"/>
    <mergeCell ref="AH6:AH7"/>
    <mergeCell ref="AJ6:AJ7"/>
    <mergeCell ref="C9:D10"/>
    <mergeCell ref="I9:J10"/>
    <mergeCell ref="N9:O10"/>
    <mergeCell ref="U9:V10"/>
    <mergeCell ref="U19:V19"/>
    <mergeCell ref="C20:D21"/>
    <mergeCell ref="C23:D23"/>
    <mergeCell ref="C14:D15"/>
    <mergeCell ref="I14:J15"/>
    <mergeCell ref="N14:O15"/>
    <mergeCell ref="U14:V15"/>
    <mergeCell ref="C17:D18"/>
    <mergeCell ref="U17:V18"/>
  </mergeCells>
  <dataValidations count="1">
    <dataValidation type="list" allowBlank="1" showInputMessage="1" showErrorMessage="1" sqref="C23:D23 U19:V19 AJ6:AJ7" xr:uid="{12C86F8A-92A8-45C9-9802-3D6F5123088E}">
      <formula1>"--,1,1.5,2"</formula1>
    </dataValidation>
  </dataValidation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BAFB4-3623-4FEB-B04D-1E35640711DF}">
  <sheetPr>
    <tabColor rgb="FF00B0F0"/>
  </sheetPr>
  <dimension ref="G2:AD57"/>
  <sheetViews>
    <sheetView topLeftCell="A13" zoomScale="90" zoomScaleNormal="90" workbookViewId="0">
      <selection activeCell="X45" sqref="X45"/>
    </sheetView>
  </sheetViews>
  <sheetFormatPr defaultColWidth="8.81640625" defaultRowHeight="14.5" x14ac:dyDescent="0.35"/>
  <cols>
    <col min="1" max="5" width="8.81640625" style="6"/>
    <col min="6" max="6" width="1.453125" style="6" customWidth="1"/>
    <col min="7" max="7" width="4.7265625" style="6" bestFit="1" customWidth="1"/>
    <col min="8" max="8" width="1.7265625" style="6" customWidth="1"/>
    <col min="9" max="9" width="2.453125" style="3" customWidth="1"/>
    <col min="10" max="10" width="9.26953125" style="6" customWidth="1"/>
    <col min="11" max="11" width="2" style="6" customWidth="1"/>
    <col min="12" max="12" width="9.26953125" style="6" bestFit="1" customWidth="1"/>
    <col min="13" max="13" width="1.7265625" style="6" customWidth="1"/>
    <col min="14" max="15" width="4.7265625" style="6" customWidth="1"/>
    <col min="16" max="16" width="3.7265625" style="3" customWidth="1"/>
    <col min="17" max="17" width="8.26953125" style="3" customWidth="1"/>
    <col min="18" max="18" width="3.7265625" style="3" customWidth="1"/>
    <col min="19" max="20" width="4.7265625" style="6" customWidth="1"/>
    <col min="21" max="21" width="8.1796875" style="6" bestFit="1" customWidth="1"/>
    <col min="22" max="22" width="4.453125" style="6" customWidth="1"/>
    <col min="23" max="24" width="4.7265625" style="6" customWidth="1"/>
    <col min="25" max="25" width="2.453125" style="6" customWidth="1"/>
    <col min="26" max="26" width="4.26953125" style="6" customWidth="1"/>
    <col min="27" max="27" width="8.81640625" style="6"/>
    <col min="28" max="28" width="4.7265625" style="6" customWidth="1"/>
    <col min="29" max="30" width="4.7265625" style="6" bestFit="1" customWidth="1"/>
    <col min="31" max="16384" width="8.81640625" style="6"/>
  </cols>
  <sheetData>
    <row r="2" spans="7:20" ht="12" customHeight="1" x14ac:dyDescent="0.35"/>
    <row r="3" spans="7:20" ht="12" customHeight="1" x14ac:dyDescent="0.35"/>
    <row r="4" spans="7:20" ht="12" customHeight="1" x14ac:dyDescent="0.35"/>
    <row r="5" spans="7:20" ht="12" customHeight="1" x14ac:dyDescent="0.35"/>
    <row r="6" spans="7:20" ht="12" customHeight="1" x14ac:dyDescent="0.35"/>
    <row r="7" spans="7:20" ht="12" customHeight="1" thickBot="1" x14ac:dyDescent="0.4"/>
    <row r="8" spans="7:20" ht="12" customHeight="1" thickTop="1" thickBot="1" x14ac:dyDescent="0.5">
      <c r="G8" s="541">
        <v>2</v>
      </c>
      <c r="J8" s="553">
        <v>712.22</v>
      </c>
      <c r="K8" s="685">
        <f>J8-4.2/100*G8+6/12</f>
        <v>712.63600000000008</v>
      </c>
      <c r="L8" s="686"/>
      <c r="N8" s="636">
        <v>712.51</v>
      </c>
      <c r="O8" s="637"/>
      <c r="P8" s="10"/>
      <c r="Q8" s="466">
        <f>(S8-N8)/Q9</f>
        <v>3.6842105263164275E-2</v>
      </c>
      <c r="R8" s="10"/>
      <c r="S8" s="636">
        <v>712.72</v>
      </c>
      <c r="T8" s="637"/>
    </row>
    <row r="9" spans="7:20" ht="12" customHeight="1" thickBot="1" x14ac:dyDescent="0.4">
      <c r="G9" s="542"/>
      <c r="J9" s="554"/>
      <c r="K9" s="687"/>
      <c r="L9" s="688"/>
      <c r="N9" s="638"/>
      <c r="O9" s="639"/>
      <c r="P9" s="12"/>
      <c r="Q9" s="467">
        <v>5.7</v>
      </c>
      <c r="R9" s="12"/>
      <c r="S9" s="638"/>
      <c r="T9" s="639"/>
    </row>
    <row r="10" spans="7:20" s="3" customFormat="1" x14ac:dyDescent="0.35">
      <c r="H10" s="6"/>
      <c r="J10" s="6"/>
      <c r="K10" s="6"/>
      <c r="L10" s="6"/>
      <c r="M10" s="6"/>
      <c r="N10" s="325"/>
      <c r="O10" s="326"/>
      <c r="P10" s="439"/>
      <c r="Q10" s="462"/>
      <c r="R10" s="462"/>
      <c r="S10" s="325"/>
      <c r="T10" s="326"/>
    </row>
    <row r="11" spans="7:20" ht="40.15" customHeight="1" x14ac:dyDescent="0.35">
      <c r="N11" s="13">
        <f>(N8-N14)/O11</f>
        <v>1.5094339622649233E-2</v>
      </c>
      <c r="O11" s="14">
        <v>5.3</v>
      </c>
      <c r="P11" s="463"/>
      <c r="Q11" s="473" t="s">
        <v>1</v>
      </c>
      <c r="R11" s="464"/>
      <c r="S11" s="13">
        <f>(S8-S14)/T11</f>
        <v>5.599999999999454E-2</v>
      </c>
      <c r="T11" s="14">
        <v>5</v>
      </c>
    </row>
    <row r="12" spans="7:20" x14ac:dyDescent="0.35">
      <c r="N12" s="13"/>
      <c r="O12" s="14"/>
      <c r="P12" s="463"/>
      <c r="Q12" s="465"/>
      <c r="R12" s="465"/>
      <c r="S12" s="13"/>
      <c r="T12" s="14"/>
    </row>
    <row r="13" spans="7:20" ht="12" customHeight="1" thickBot="1" x14ac:dyDescent="0.4"/>
    <row r="14" spans="7:20" ht="12" customHeight="1" thickTop="1" thickBot="1" x14ac:dyDescent="0.5">
      <c r="N14" s="682">
        <v>712.43</v>
      </c>
      <c r="O14" s="683"/>
      <c r="P14" s="30"/>
      <c r="Q14" s="531">
        <f>(S14-N14)/Q15</f>
        <v>1.785714285732963E-3</v>
      </c>
      <c r="R14" s="30"/>
      <c r="S14" s="682">
        <v>712.44</v>
      </c>
      <c r="T14" s="683"/>
    </row>
    <row r="15" spans="7:20" ht="19" thickBot="1" x14ac:dyDescent="0.4">
      <c r="N15" s="684"/>
      <c r="O15" s="552"/>
      <c r="P15" s="31"/>
      <c r="Q15" s="532">
        <v>5.6</v>
      </c>
      <c r="R15" s="31"/>
      <c r="S15" s="684"/>
      <c r="T15" s="552"/>
    </row>
    <row r="16" spans="7:20" s="3" customFormat="1" x14ac:dyDescent="0.35">
      <c r="H16" s="6"/>
      <c r="J16" s="6"/>
      <c r="K16" s="6"/>
      <c r="L16" s="6"/>
      <c r="M16" s="6"/>
      <c r="N16" s="128"/>
      <c r="O16" s="44"/>
      <c r="P16" s="43"/>
      <c r="Q16" s="123"/>
      <c r="R16" s="123"/>
      <c r="S16" s="128"/>
      <c r="T16" s="44"/>
    </row>
    <row r="17" spans="8:30" ht="40.15" customHeight="1" x14ac:dyDescent="0.35">
      <c r="N17" s="34">
        <f>(N14-N19)/O17</f>
        <v>1.8867924528284726E-3</v>
      </c>
      <c r="O17" s="35">
        <v>5.3</v>
      </c>
      <c r="P17" s="526"/>
      <c r="Q17" s="492" t="s">
        <v>0</v>
      </c>
      <c r="R17" s="533"/>
      <c r="S17" s="34">
        <f>(S14-S19)/T17</f>
        <v>2.0000000000209182E-3</v>
      </c>
      <c r="T17" s="35">
        <v>5</v>
      </c>
    </row>
    <row r="18" spans="8:30" ht="15" thickBot="1" x14ac:dyDescent="0.4">
      <c r="N18" s="34"/>
      <c r="O18" s="35"/>
      <c r="P18" s="526"/>
      <c r="Q18" s="534"/>
      <c r="R18" s="534"/>
      <c r="S18" s="34"/>
      <c r="T18" s="35"/>
    </row>
    <row r="19" spans="8:30" s="3" customFormat="1" ht="19.899999999999999" customHeight="1" thickTop="1" thickBot="1" x14ac:dyDescent="0.5">
      <c r="H19" s="6"/>
      <c r="J19" s="6"/>
      <c r="K19" s="6"/>
      <c r="L19" s="6"/>
      <c r="M19" s="6"/>
      <c r="N19" s="682">
        <v>712.42</v>
      </c>
      <c r="O19" s="683"/>
      <c r="P19" s="30"/>
      <c r="Q19" s="531">
        <f>(S19-N19)/Q20</f>
        <v>1.7857142857126617E-3</v>
      </c>
      <c r="R19" s="30"/>
      <c r="S19" s="682">
        <v>712.43</v>
      </c>
      <c r="T19" s="683"/>
    </row>
    <row r="20" spans="8:30" s="3" customFormat="1" ht="19" thickBot="1" x14ac:dyDescent="0.4">
      <c r="H20" s="6"/>
      <c r="J20" s="6"/>
      <c r="K20" s="6"/>
      <c r="L20" s="6"/>
      <c r="M20" s="6"/>
      <c r="N20" s="684"/>
      <c r="O20" s="552"/>
      <c r="P20" s="31"/>
      <c r="Q20" s="532">
        <v>5.6</v>
      </c>
      <c r="R20" s="31"/>
      <c r="S20" s="684"/>
      <c r="T20" s="552"/>
    </row>
    <row r="21" spans="8:30" s="3" customFormat="1" x14ac:dyDescent="0.35">
      <c r="H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8:30" s="3" customFormat="1" x14ac:dyDescent="0.35">
      <c r="H22" s="6"/>
      <c r="J22" s="6"/>
      <c r="K22" s="6"/>
      <c r="L22" s="6"/>
      <c r="M22" s="6"/>
      <c r="N22" s="325"/>
      <c r="O22" s="326"/>
      <c r="P22" s="439"/>
      <c r="Q22" s="462"/>
      <c r="R22" s="462"/>
      <c r="S22" s="325"/>
      <c r="T22" s="326"/>
    </row>
    <row r="23" spans="8:30" ht="40.15" customHeight="1" x14ac:dyDescent="0.35">
      <c r="N23" s="13">
        <f>(N19-N26)/O23</f>
        <v>1.3190476190467442E-2</v>
      </c>
      <c r="O23" s="14">
        <v>7</v>
      </c>
      <c r="P23" s="463"/>
      <c r="Q23" s="473" t="s">
        <v>0</v>
      </c>
      <c r="R23" s="464"/>
      <c r="S23" s="13">
        <f>(S19-S26)/T23</f>
        <v>1.1290322580634893E-2</v>
      </c>
      <c r="T23" s="14">
        <v>6.2</v>
      </c>
    </row>
    <row r="24" spans="8:30" x14ac:dyDescent="0.35">
      <c r="N24" s="13"/>
      <c r="O24" s="14"/>
      <c r="P24" s="463"/>
      <c r="Q24" s="465"/>
      <c r="R24" s="465"/>
      <c r="S24" s="13"/>
      <c r="T24" s="14"/>
    </row>
    <row r="25" spans="8:30" ht="9.65" customHeight="1" thickBot="1" x14ac:dyDescent="0.4">
      <c r="N25" s="480"/>
      <c r="O25" s="481"/>
      <c r="P25" s="480"/>
      <c r="Q25" s="482"/>
      <c r="R25" s="482"/>
      <c r="S25" s="480"/>
      <c r="T25" s="481"/>
    </row>
    <row r="26" spans="8:30" ht="19" thickBot="1" x14ac:dyDescent="0.5">
      <c r="J26" s="541">
        <v>2</v>
      </c>
      <c r="L26" s="553">
        <v>712.37</v>
      </c>
      <c r="N26" s="624">
        <f>L26-4.2/100*J26+0.5/12</f>
        <v>712.32766666666669</v>
      </c>
      <c r="O26" s="625"/>
      <c r="P26" s="30"/>
      <c r="Q26" s="277">
        <f>(S26-N26)/Q27</f>
        <v>5.7738095238083331E-3</v>
      </c>
      <c r="R26" s="323"/>
      <c r="S26" s="549">
        <v>712.36</v>
      </c>
      <c r="T26" s="550"/>
    </row>
    <row r="27" spans="8:30" ht="19" thickBot="1" x14ac:dyDescent="0.4">
      <c r="J27" s="542"/>
      <c r="L27" s="554"/>
      <c r="N27" s="626"/>
      <c r="O27" s="548"/>
      <c r="P27" s="31"/>
      <c r="Q27" s="184">
        <v>5.6</v>
      </c>
      <c r="R27" s="324"/>
      <c r="S27" s="551"/>
      <c r="T27" s="552"/>
    </row>
    <row r="28" spans="8:30" x14ac:dyDescent="0.35">
      <c r="N28" s="444"/>
      <c r="O28" s="445"/>
      <c r="P28" s="43"/>
      <c r="Q28" s="43"/>
      <c r="R28" s="43"/>
      <c r="S28" s="26"/>
      <c r="T28" s="294"/>
    </row>
    <row r="29" spans="8:30" s="3" customFormat="1" ht="10.15" customHeight="1" thickBot="1" x14ac:dyDescent="0.5">
      <c r="H29" s="6"/>
      <c r="J29" s="6"/>
      <c r="K29" s="6"/>
      <c r="L29" s="6"/>
      <c r="M29" s="6"/>
      <c r="N29" s="285"/>
      <c r="O29" s="286"/>
      <c r="P29" s="486"/>
      <c r="Q29" s="486"/>
      <c r="R29" s="486"/>
      <c r="S29" s="279"/>
      <c r="T29" s="280"/>
    </row>
    <row r="30" spans="8:30" ht="25.15" customHeight="1" thickBot="1" x14ac:dyDescent="0.5">
      <c r="N30" s="285"/>
      <c r="O30" s="286"/>
      <c r="P30" s="486"/>
      <c r="Q30" s="492" t="s">
        <v>13</v>
      </c>
      <c r="R30" s="486"/>
      <c r="S30" s="32"/>
      <c r="T30" s="142"/>
      <c r="U30" s="277">
        <f>(W30-S26)/U31</f>
        <v>2.0547945205460763E-3</v>
      </c>
      <c r="V30" s="489"/>
      <c r="W30" s="549">
        <v>712.39</v>
      </c>
      <c r="X30" s="550"/>
      <c r="Z30" s="314"/>
      <c r="AA30" s="176">
        <f>(AC30-W30)/AA31</f>
        <v>4.0217391304348322E-2</v>
      </c>
      <c r="AB30" s="314"/>
      <c r="AC30" s="678">
        <v>712.76</v>
      </c>
      <c r="AD30" s="679"/>
    </row>
    <row r="31" spans="8:30" ht="19.899999999999999" customHeight="1" thickBot="1" x14ac:dyDescent="0.5">
      <c r="N31" s="285"/>
      <c r="O31" s="286"/>
      <c r="P31" s="486"/>
      <c r="Q31" s="486"/>
      <c r="R31" s="486"/>
      <c r="S31" s="32"/>
      <c r="T31" s="32"/>
      <c r="U31" s="184">
        <v>14.6</v>
      </c>
      <c r="V31" s="76"/>
      <c r="W31" s="551"/>
      <c r="X31" s="552"/>
      <c r="Z31" s="316"/>
      <c r="AA31" s="177">
        <v>9.1999999999999993</v>
      </c>
      <c r="AB31" s="316"/>
      <c r="AC31" s="680"/>
      <c r="AD31" s="639"/>
    </row>
    <row r="32" spans="8:30" ht="18.5" x14ac:dyDescent="0.45">
      <c r="J32" s="18"/>
      <c r="K32" s="18"/>
      <c r="L32" s="18"/>
      <c r="M32" s="18"/>
      <c r="N32" s="285"/>
      <c r="O32" s="286"/>
      <c r="P32" s="486"/>
      <c r="Q32" s="486"/>
      <c r="R32" s="486"/>
      <c r="S32" s="32"/>
      <c r="T32" s="32"/>
      <c r="U32" s="32"/>
      <c r="V32" s="32"/>
      <c r="W32" s="430"/>
      <c r="X32" s="429"/>
      <c r="Z32" s="453"/>
      <c r="AA32" s="453"/>
      <c r="AB32" s="453"/>
      <c r="AC32" s="434"/>
      <c r="AD32" s="433"/>
    </row>
    <row r="33" spans="8:30" ht="32.5" x14ac:dyDescent="0.45">
      <c r="N33" s="444"/>
      <c r="O33" s="445"/>
      <c r="P33" s="486"/>
      <c r="Q33" s="492" t="s">
        <v>13</v>
      </c>
      <c r="R33" s="486"/>
      <c r="S33" s="32"/>
      <c r="T33" s="32"/>
      <c r="U33" s="492" t="s">
        <v>13</v>
      </c>
      <c r="V33" s="32"/>
      <c r="W33" s="26">
        <f>(W30-W35)/X33</f>
        <v>5.5747126436770109E-3</v>
      </c>
      <c r="X33" s="294">
        <v>5.8</v>
      </c>
      <c r="Z33" s="463"/>
      <c r="AA33" s="473" t="s">
        <v>1</v>
      </c>
      <c r="AB33" s="453"/>
      <c r="AC33" s="524">
        <f>(AC30-AC35)/AD33</f>
        <v>1.8644067796612481E-2</v>
      </c>
      <c r="AD33" s="525">
        <v>5.9</v>
      </c>
    </row>
    <row r="34" spans="8:30" ht="19" thickBot="1" x14ac:dyDescent="0.5">
      <c r="N34" s="285"/>
      <c r="O34" s="286"/>
      <c r="P34" s="486"/>
      <c r="Q34" s="486"/>
      <c r="R34" s="486"/>
      <c r="S34" s="32"/>
      <c r="T34" s="32"/>
      <c r="U34" s="495"/>
      <c r="V34" s="32"/>
      <c r="W34" s="26"/>
      <c r="X34" s="294"/>
      <c r="Z34" s="463"/>
      <c r="AA34" s="498"/>
      <c r="AB34" s="453"/>
      <c r="AC34" s="524"/>
      <c r="AD34" s="525"/>
    </row>
    <row r="35" spans="8:30" ht="19" thickBot="1" x14ac:dyDescent="0.4">
      <c r="N35" s="435"/>
      <c r="O35" s="428"/>
      <c r="P35" s="298"/>
      <c r="Q35" s="183">
        <f>(W35-N26)/Q36</f>
        <v>1.8633540372653859E-3</v>
      </c>
      <c r="R35" s="436"/>
      <c r="S35" s="436"/>
      <c r="T35" s="436"/>
      <c r="U35" s="436"/>
      <c r="V35" s="436"/>
      <c r="W35" s="624">
        <f>W38-4.2/100*W40+0.5/12</f>
        <v>712.35766666666666</v>
      </c>
      <c r="X35" s="625"/>
      <c r="Z35" s="314"/>
      <c r="AA35" s="176">
        <f>(AC35-W35)/AA36</f>
        <v>2.9829931972787504E-2</v>
      </c>
      <c r="AB35" s="314"/>
      <c r="AC35" s="678">
        <v>712.65</v>
      </c>
      <c r="AD35" s="679"/>
    </row>
    <row r="36" spans="8:30" ht="19" thickBot="1" x14ac:dyDescent="0.4">
      <c r="N36" s="435"/>
      <c r="O36" s="308"/>
      <c r="P36" s="303"/>
      <c r="Q36" s="306">
        <v>16.100000000000001</v>
      </c>
      <c r="R36" s="438"/>
      <c r="S36" s="438"/>
      <c r="T36" s="438"/>
      <c r="U36" s="438"/>
      <c r="V36" s="438"/>
      <c r="W36" s="626"/>
      <c r="X36" s="548"/>
      <c r="Z36" s="316"/>
      <c r="AA36" s="177">
        <v>9.8000000000000007</v>
      </c>
      <c r="AB36" s="316"/>
      <c r="AC36" s="680"/>
      <c r="AD36" s="639"/>
    </row>
    <row r="37" spans="8:30" s="3" customFormat="1" ht="10.15" customHeight="1" thickBot="1" x14ac:dyDescent="0.4">
      <c r="H37" s="6"/>
      <c r="J37" s="499"/>
      <c r="K37" s="499"/>
      <c r="L37" s="499"/>
      <c r="M37" s="499"/>
      <c r="N37" s="499"/>
      <c r="O37" s="499"/>
      <c r="X37" s="6"/>
    </row>
    <row r="38" spans="8:30" s="3" customFormat="1" ht="10.15" customHeight="1" x14ac:dyDescent="0.35">
      <c r="H38" s="6"/>
      <c r="I38" s="499"/>
      <c r="J38" s="499"/>
      <c r="K38" s="499"/>
      <c r="L38" s="499"/>
      <c r="M38" s="499"/>
      <c r="N38" s="499"/>
      <c r="O38" s="499"/>
      <c r="W38" s="537">
        <v>712.4</v>
      </c>
      <c r="X38" s="538"/>
      <c r="AC38" s="624">
        <f>AC41-4.2/100*AC43+6/12</f>
        <v>712.77600000000007</v>
      </c>
      <c r="AD38" s="625"/>
    </row>
    <row r="39" spans="8:30" ht="15" customHeight="1" thickBot="1" x14ac:dyDescent="0.4">
      <c r="I39" s="5"/>
      <c r="J39" s="5"/>
      <c r="K39" s="5"/>
      <c r="L39" s="5"/>
      <c r="M39" s="5"/>
      <c r="N39" s="5"/>
      <c r="O39" s="5"/>
      <c r="W39" s="539"/>
      <c r="X39" s="540"/>
      <c r="AC39" s="626"/>
      <c r="AD39" s="548"/>
    </row>
    <row r="40" spans="8:30" ht="14.5" customHeight="1" thickBot="1" x14ac:dyDescent="0.4">
      <c r="I40" s="5"/>
      <c r="J40" s="5"/>
      <c r="K40" s="5"/>
      <c r="L40" s="5"/>
      <c r="M40" s="5"/>
      <c r="N40" s="5"/>
      <c r="O40" s="5"/>
      <c r="W40" s="563">
        <v>2</v>
      </c>
      <c r="X40" s="564"/>
      <c r="AC40" s="3"/>
    </row>
    <row r="41" spans="8:30" ht="14.5" customHeight="1" x14ac:dyDescent="0.35">
      <c r="I41" s="5"/>
      <c r="J41" s="5"/>
      <c r="K41" s="5"/>
      <c r="L41" s="5"/>
      <c r="M41" s="5"/>
      <c r="N41" s="5"/>
      <c r="O41" s="5"/>
      <c r="AC41" s="537">
        <v>712.36</v>
      </c>
      <c r="AD41" s="538"/>
    </row>
    <row r="42" spans="8:30" ht="15" thickBot="1" x14ac:dyDescent="0.4">
      <c r="AC42" s="539"/>
      <c r="AD42" s="540"/>
    </row>
    <row r="43" spans="8:30" ht="19" thickBot="1" x14ac:dyDescent="0.4">
      <c r="AC43" s="563">
        <v>2</v>
      </c>
      <c r="AD43" s="564"/>
    </row>
    <row r="48" spans="8:30" s="3" customFormat="1" x14ac:dyDescent="0.35">
      <c r="H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spans="8:30" s="3" customFormat="1" ht="14.5" customHeight="1" x14ac:dyDescent="0.35">
      <c r="H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spans="8:30" s="3" customFormat="1" ht="15" customHeight="1" x14ac:dyDescent="0.35">
      <c r="H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spans="8:30" s="3" customFormat="1" x14ac:dyDescent="0.35">
      <c r="H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spans="8:30" s="3" customFormat="1" ht="14.5" customHeight="1" x14ac:dyDescent="0.35">
      <c r="H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8:30" s="3" customFormat="1" ht="15" customHeight="1" x14ac:dyDescent="0.35">
      <c r="H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8:30" s="3" customFormat="1" x14ac:dyDescent="0.35">
      <c r="H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spans="8:30" s="3" customFormat="1" x14ac:dyDescent="0.35">
      <c r="H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8:30" s="3" customFormat="1" x14ac:dyDescent="0.35">
      <c r="H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spans="8:30" s="3" customFormat="1" x14ac:dyDescent="0.35">
      <c r="H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</row>
  </sheetData>
  <mergeCells count="22">
    <mergeCell ref="N14:O15"/>
    <mergeCell ref="S14:T15"/>
    <mergeCell ref="G8:G9"/>
    <mergeCell ref="J8:J9"/>
    <mergeCell ref="K8:L9"/>
    <mergeCell ref="N8:O9"/>
    <mergeCell ref="S8:T9"/>
    <mergeCell ref="N19:O20"/>
    <mergeCell ref="S19:T20"/>
    <mergeCell ref="J26:J27"/>
    <mergeCell ref="L26:L27"/>
    <mergeCell ref="N26:O27"/>
    <mergeCell ref="S26:T27"/>
    <mergeCell ref="W40:X40"/>
    <mergeCell ref="AC41:AD42"/>
    <mergeCell ref="AC43:AD43"/>
    <mergeCell ref="W30:X31"/>
    <mergeCell ref="AC30:AD31"/>
    <mergeCell ref="W35:X36"/>
    <mergeCell ref="AC35:AD36"/>
    <mergeCell ref="W38:X39"/>
    <mergeCell ref="AC38:AD39"/>
  </mergeCells>
  <dataValidations count="1">
    <dataValidation type="list" allowBlank="1" showInputMessage="1" showErrorMessage="1" sqref="J26:J27 G8:G9 W40:X40 AC43:AD43" xr:uid="{106CE687-B082-4526-96A8-8A0D9B78F5DE}">
      <formula1>"--,1,1.5,2"</formula1>
    </dataValidation>
  </dataValidation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DA585-F401-4824-A96D-4E516772A975}">
  <sheetPr>
    <tabColor rgb="FF00B050"/>
    <pageSetUpPr fitToPage="1"/>
  </sheetPr>
  <dimension ref="D1:AA30"/>
  <sheetViews>
    <sheetView topLeftCell="A4" zoomScale="90" zoomScaleNormal="90" workbookViewId="0">
      <selection activeCell="D30" sqref="D30:D31"/>
    </sheetView>
  </sheetViews>
  <sheetFormatPr defaultColWidth="8.81640625" defaultRowHeight="14.5" x14ac:dyDescent="0.35"/>
  <cols>
    <col min="1" max="2" width="8.81640625" style="6"/>
    <col min="3" max="3" width="4.7265625" style="6" customWidth="1"/>
    <col min="4" max="4" width="3.7265625" style="6" customWidth="1"/>
    <col min="5" max="5" width="5.1796875" style="6" bestFit="1" customWidth="1"/>
    <col min="6" max="6" width="1.7265625" style="6" customWidth="1"/>
    <col min="7" max="7" width="10.1796875" style="6" bestFit="1" customWidth="1"/>
    <col min="8" max="8" width="1.453125" style="6" customWidth="1"/>
    <col min="9" max="9" width="5.453125" style="6" customWidth="1"/>
    <col min="10" max="10" width="7.1796875" style="6" customWidth="1"/>
    <col min="11" max="11" width="4.26953125" style="6" customWidth="1"/>
    <col min="12" max="12" width="4.7265625" style="6" customWidth="1"/>
    <col min="13" max="13" width="6.26953125" style="6" customWidth="1"/>
    <col min="14" max="14" width="3.26953125" style="6" customWidth="1"/>
    <col min="15" max="15" width="9.7265625" style="6" customWidth="1"/>
    <col min="16" max="16" width="2.26953125" style="6" customWidth="1"/>
    <col min="17" max="17" width="3.7265625" style="6" customWidth="1"/>
    <col min="18" max="18" width="6.7265625" style="6" customWidth="1"/>
    <col min="19" max="19" width="8.7265625" style="6" bestFit="1" customWidth="1"/>
    <col min="20" max="20" width="4.7265625" style="6" customWidth="1"/>
    <col min="21" max="21" width="5.26953125" style="6" bestFit="1" customWidth="1"/>
    <col min="22" max="22" width="4.7265625" style="6" customWidth="1"/>
    <col min="23" max="23" width="2" style="6" customWidth="1"/>
    <col min="24" max="24" width="10.1796875" style="6" bestFit="1" customWidth="1"/>
    <col min="25" max="25" width="1.54296875" style="6" customWidth="1"/>
    <col min="26" max="26" width="5.1796875" style="6" bestFit="1" customWidth="1"/>
    <col min="27" max="27" width="4.26953125" style="6" customWidth="1"/>
    <col min="28" max="16384" width="8.81640625" style="6"/>
  </cols>
  <sheetData>
    <row r="1" spans="4:27" s="3" customFormat="1" x14ac:dyDescent="0.35">
      <c r="I1" s="221"/>
      <c r="J1" s="221"/>
      <c r="K1" s="221"/>
    </row>
    <row r="2" spans="4:27" s="3" customFormat="1" x14ac:dyDescent="0.35">
      <c r="I2" s="221"/>
      <c r="J2" s="221"/>
      <c r="K2" s="221"/>
    </row>
    <row r="3" spans="4:27" s="3" customFormat="1" x14ac:dyDescent="0.35">
      <c r="I3" s="221"/>
      <c r="J3" s="221"/>
      <c r="K3" s="221"/>
    </row>
    <row r="4" spans="4:27" s="3" customFormat="1" x14ac:dyDescent="0.35">
      <c r="D4" s="368"/>
      <c r="E4" s="368"/>
      <c r="F4" s="368"/>
      <c r="G4" s="368"/>
      <c r="H4" s="368"/>
      <c r="I4" s="221"/>
      <c r="J4" s="221"/>
      <c r="K4" s="221"/>
    </row>
    <row r="5" spans="4:27" s="3" customFormat="1" ht="21.5" thickBot="1" x14ac:dyDescent="0.55000000000000004"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18"/>
      <c r="AA5" s="418"/>
    </row>
    <row r="6" spans="4:27" s="3" customFormat="1" ht="21.5" thickBot="1" x14ac:dyDescent="0.55000000000000004">
      <c r="D6" s="418"/>
      <c r="E6" s="418"/>
      <c r="F6" s="418"/>
      <c r="G6" s="418"/>
      <c r="H6" s="418"/>
      <c r="I6" s="418"/>
      <c r="J6" s="418"/>
      <c r="K6" s="414"/>
      <c r="L6" s="596">
        <v>1.7</v>
      </c>
      <c r="M6" s="597"/>
      <c r="N6" s="413"/>
      <c r="O6" s="413"/>
      <c r="P6" s="413"/>
      <c r="Q6" s="596">
        <v>1.73</v>
      </c>
      <c r="R6" s="597"/>
      <c r="S6" s="413"/>
      <c r="T6" s="413"/>
      <c r="U6" s="413"/>
      <c r="V6" s="413"/>
      <c r="W6" s="413"/>
      <c r="X6" s="413"/>
      <c r="Y6" s="413"/>
      <c r="Z6" s="413"/>
      <c r="AA6" s="418"/>
    </row>
    <row r="7" spans="4:27" s="3" customFormat="1" ht="7.15" customHeight="1" thickBot="1" x14ac:dyDescent="0.55000000000000004">
      <c r="D7" s="418"/>
      <c r="E7" s="418"/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  <c r="T7" s="413"/>
      <c r="U7" s="413"/>
      <c r="V7" s="413"/>
      <c r="W7" s="413"/>
      <c r="X7" s="413"/>
      <c r="Y7" s="413"/>
      <c r="Z7" s="413"/>
      <c r="AA7" s="418"/>
    </row>
    <row r="8" spans="4:27" s="3" customFormat="1" ht="21" x14ac:dyDescent="0.5">
      <c r="D8" s="418"/>
      <c r="E8" s="418"/>
      <c r="F8" s="418"/>
      <c r="G8" s="418"/>
      <c r="H8" s="418"/>
      <c r="I8" s="418"/>
      <c r="J8" s="418"/>
      <c r="K8" s="681" t="s">
        <v>5</v>
      </c>
      <c r="L8" s="672">
        <v>712.51</v>
      </c>
      <c r="M8" s="673"/>
      <c r="N8" s="689"/>
      <c r="O8" s="413"/>
      <c r="P8" s="413"/>
      <c r="Q8" s="672">
        <v>712.52</v>
      </c>
      <c r="R8" s="673"/>
      <c r="S8" s="615" t="s">
        <v>5</v>
      </c>
      <c r="T8" s="413"/>
      <c r="U8" s="413"/>
      <c r="V8" s="413"/>
      <c r="W8" s="413"/>
      <c r="X8" s="413"/>
      <c r="Y8" s="413"/>
      <c r="Z8" s="413"/>
      <c r="AA8" s="418"/>
    </row>
    <row r="9" spans="4:27" s="3" customFormat="1" ht="21.5" thickBot="1" x14ac:dyDescent="0.55000000000000004">
      <c r="D9" s="418"/>
      <c r="E9" s="418"/>
      <c r="F9" s="418"/>
      <c r="G9" s="418"/>
      <c r="H9" s="418"/>
      <c r="I9" s="418"/>
      <c r="J9" s="418"/>
      <c r="K9" s="681"/>
      <c r="L9" s="674"/>
      <c r="M9" s="675"/>
      <c r="N9" s="689"/>
      <c r="O9" s="413"/>
      <c r="P9" s="413"/>
      <c r="Q9" s="674"/>
      <c r="R9" s="675"/>
      <c r="S9" s="615"/>
      <c r="T9" s="413"/>
      <c r="U9" s="413"/>
      <c r="V9" s="413"/>
      <c r="W9" s="413"/>
      <c r="X9" s="413"/>
      <c r="Y9" s="413"/>
      <c r="Z9" s="413"/>
      <c r="AA9" s="418"/>
    </row>
    <row r="10" spans="4:27" s="3" customFormat="1" ht="4.1500000000000004" customHeight="1" thickBot="1" x14ac:dyDescent="0.55000000000000004">
      <c r="D10" s="418"/>
      <c r="E10" s="418"/>
      <c r="F10" s="418"/>
      <c r="G10" s="418"/>
      <c r="H10" s="418"/>
      <c r="I10" s="418"/>
      <c r="J10" s="418"/>
      <c r="K10" s="414"/>
      <c r="L10" s="224"/>
      <c r="M10" s="224"/>
      <c r="N10" s="413"/>
      <c r="O10" s="413"/>
      <c r="P10" s="413"/>
      <c r="Q10" s="224"/>
      <c r="R10" s="224"/>
      <c r="S10" s="413"/>
      <c r="T10" s="413"/>
      <c r="U10" s="413"/>
      <c r="V10" s="413"/>
      <c r="W10" s="413"/>
      <c r="X10" s="413"/>
      <c r="Y10" s="413"/>
      <c r="Z10" s="413"/>
      <c r="AA10" s="418"/>
    </row>
    <row r="11" spans="4:27" s="3" customFormat="1" ht="21.5" thickBot="1" x14ac:dyDescent="0.55000000000000004">
      <c r="D11" s="418"/>
      <c r="E11" s="418"/>
      <c r="F11" s="418"/>
      <c r="G11" s="418"/>
      <c r="H11" s="418"/>
      <c r="I11" s="418"/>
      <c r="J11" s="418"/>
      <c r="K11" s="414"/>
      <c r="L11" s="647">
        <f>L8-4.2/100*L6+0.5/12</f>
        <v>712.48026666666658</v>
      </c>
      <c r="M11" s="648"/>
      <c r="N11" s="225"/>
      <c r="O11" s="226">
        <f>(Q11-L11)/O12</f>
        <v>1.2747169811334216E-2</v>
      </c>
      <c r="P11" s="227"/>
      <c r="Q11" s="647">
        <f>Q8-0.8/100*Q6+0.5/12</f>
        <v>712.54782666666665</v>
      </c>
      <c r="R11" s="648"/>
      <c r="S11" s="413"/>
      <c r="T11" s="413"/>
      <c r="U11" s="413"/>
      <c r="V11" s="413"/>
      <c r="W11" s="413"/>
      <c r="X11" s="413"/>
      <c r="Y11" s="413"/>
      <c r="Z11" s="413"/>
      <c r="AA11" s="418"/>
    </row>
    <row r="12" spans="4:27" s="3" customFormat="1" ht="21.5" thickBot="1" x14ac:dyDescent="0.55000000000000004">
      <c r="D12" s="418"/>
      <c r="E12" s="418"/>
      <c r="F12" s="418"/>
      <c r="G12" s="418"/>
      <c r="H12" s="418"/>
      <c r="I12" s="418"/>
      <c r="J12" s="418"/>
      <c r="K12" s="414"/>
      <c r="L12" s="649"/>
      <c r="M12" s="650"/>
      <c r="N12" s="228"/>
      <c r="O12" s="229">
        <v>5.3</v>
      </c>
      <c r="P12" s="230"/>
      <c r="Q12" s="649"/>
      <c r="R12" s="650"/>
      <c r="S12" s="413"/>
      <c r="T12" s="413"/>
      <c r="U12" s="413"/>
      <c r="V12" s="413"/>
      <c r="W12" s="413"/>
      <c r="X12" s="413"/>
      <c r="Y12" s="413"/>
      <c r="Z12" s="413"/>
      <c r="AA12" s="418"/>
    </row>
    <row r="13" spans="4:27" s="3" customFormat="1" ht="21.5" thickBot="1" x14ac:dyDescent="0.55000000000000004">
      <c r="D13" s="418"/>
      <c r="E13" s="418"/>
      <c r="F13" s="418"/>
      <c r="G13" s="418"/>
      <c r="H13" s="418"/>
      <c r="I13" s="418"/>
      <c r="J13" s="418"/>
      <c r="K13" s="414"/>
      <c r="L13" s="231"/>
      <c r="M13" s="232"/>
      <c r="N13" s="233"/>
      <c r="O13" s="233"/>
      <c r="P13" s="233"/>
      <c r="Q13" s="231"/>
      <c r="R13" s="232"/>
      <c r="S13" s="413"/>
      <c r="T13" s="413"/>
      <c r="U13" s="413"/>
      <c r="V13" s="413"/>
      <c r="W13" s="413"/>
      <c r="X13" s="411" t="s">
        <v>4</v>
      </c>
      <c r="Y13" s="413"/>
      <c r="Z13" s="413"/>
      <c r="AA13" s="418"/>
    </row>
    <row r="14" spans="4:27" s="3" customFormat="1" ht="21.5" thickBot="1" x14ac:dyDescent="0.55000000000000004">
      <c r="D14" s="418"/>
      <c r="E14" s="418"/>
      <c r="F14" s="418"/>
      <c r="G14" s="418"/>
      <c r="H14" s="418"/>
      <c r="I14" s="418"/>
      <c r="J14" s="418"/>
      <c r="K14" s="413"/>
      <c r="L14" s="231"/>
      <c r="M14" s="232"/>
      <c r="N14" s="233"/>
      <c r="O14" s="233"/>
      <c r="P14" s="233"/>
      <c r="Q14" s="233"/>
      <c r="R14" s="234"/>
      <c r="S14" s="235">
        <f>(Q11-U14)/S15</f>
        <v>1.750980392157217E-2</v>
      </c>
      <c r="T14" s="236"/>
      <c r="U14" s="647">
        <f>X14-4.2/100*Z14+0.5/12</f>
        <v>712.44066666666663</v>
      </c>
      <c r="V14" s="648"/>
      <c r="W14" s="413"/>
      <c r="X14" s="667">
        <v>712.42</v>
      </c>
      <c r="Y14" s="223"/>
      <c r="Z14" s="598">
        <v>0.5</v>
      </c>
      <c r="AA14" s="418"/>
    </row>
    <row r="15" spans="4:27" s="3" customFormat="1" ht="21.65" customHeight="1" thickBot="1" x14ac:dyDescent="0.55000000000000004">
      <c r="D15" s="418"/>
      <c r="E15" s="418"/>
      <c r="F15" s="418"/>
      <c r="G15" s="418"/>
      <c r="H15" s="418"/>
      <c r="I15" s="418"/>
      <c r="J15" s="418"/>
      <c r="K15" s="413"/>
      <c r="L15" s="231"/>
      <c r="M15" s="232"/>
      <c r="N15" s="360"/>
      <c r="O15" s="360"/>
      <c r="P15" s="360"/>
      <c r="Q15" s="360"/>
      <c r="R15" s="360"/>
      <c r="S15" s="237">
        <v>6.12</v>
      </c>
      <c r="T15" s="238"/>
      <c r="U15" s="649"/>
      <c r="V15" s="650"/>
      <c r="W15" s="413"/>
      <c r="X15" s="668"/>
      <c r="Y15" s="223"/>
      <c r="Z15" s="599"/>
      <c r="AA15" s="418"/>
    </row>
    <row r="16" spans="4:27" s="3" customFormat="1" ht="6" customHeight="1" x14ac:dyDescent="0.5">
      <c r="D16" s="418"/>
      <c r="E16" s="418"/>
      <c r="F16" s="418"/>
      <c r="G16" s="418"/>
      <c r="H16" s="418"/>
      <c r="I16" s="418"/>
      <c r="J16" s="418"/>
      <c r="K16" s="413"/>
      <c r="L16" s="231"/>
      <c r="M16" s="232"/>
      <c r="N16" s="360"/>
      <c r="O16" s="360"/>
      <c r="P16" s="360"/>
      <c r="Q16" s="360"/>
      <c r="R16" s="360"/>
      <c r="S16" s="239"/>
      <c r="T16" s="239"/>
      <c r="U16" s="240"/>
      <c r="V16" s="241"/>
      <c r="W16" s="413"/>
      <c r="X16" s="413"/>
      <c r="Y16" s="413"/>
      <c r="Z16" s="413"/>
      <c r="AA16" s="418"/>
    </row>
    <row r="17" spans="4:27" s="3" customFormat="1" ht="37" x14ac:dyDescent="0.5">
      <c r="D17" s="418"/>
      <c r="E17" s="418"/>
      <c r="F17" s="418"/>
      <c r="G17" s="418"/>
      <c r="H17" s="418"/>
      <c r="I17" s="418"/>
      <c r="J17" s="418"/>
      <c r="K17" s="413"/>
      <c r="L17" s="231">
        <f>(L11-I21)/M17</f>
        <v>3.657351154312647E-2</v>
      </c>
      <c r="M17" s="232">
        <v>8.23</v>
      </c>
      <c r="N17" s="360"/>
      <c r="O17" s="361" t="s">
        <v>13</v>
      </c>
      <c r="P17" s="360"/>
      <c r="Q17" s="360"/>
      <c r="R17" s="360"/>
      <c r="S17" s="239"/>
      <c r="T17" s="239"/>
      <c r="U17" s="242">
        <f>(U14-U19)/V17</f>
        <v>2.599999999999909E-2</v>
      </c>
      <c r="V17" s="243">
        <v>5</v>
      </c>
      <c r="W17" s="413"/>
      <c r="X17" s="413"/>
      <c r="Y17" s="413"/>
      <c r="Z17" s="413"/>
      <c r="AA17" s="418"/>
    </row>
    <row r="18" spans="4:27" ht="10.9" customHeight="1" thickBot="1" x14ac:dyDescent="0.55000000000000004">
      <c r="D18" s="418"/>
      <c r="E18" s="418"/>
      <c r="F18" s="418"/>
      <c r="G18" s="418"/>
      <c r="H18" s="418"/>
      <c r="I18" s="418"/>
      <c r="J18" s="418"/>
      <c r="K18" s="410"/>
      <c r="L18" s="231"/>
      <c r="M18" s="232"/>
      <c r="N18" s="360"/>
      <c r="O18" s="360"/>
      <c r="P18" s="360"/>
      <c r="Q18" s="360"/>
      <c r="R18" s="360"/>
      <c r="S18" s="244"/>
      <c r="T18" s="244"/>
      <c r="U18" s="240"/>
      <c r="V18" s="241"/>
      <c r="W18" s="413"/>
      <c r="X18" s="410"/>
      <c r="Y18" s="410"/>
      <c r="Z18" s="410"/>
      <c r="AA18" s="418"/>
    </row>
    <row r="19" spans="4:27" ht="13.15" customHeight="1" thickBot="1" x14ac:dyDescent="0.55000000000000004">
      <c r="D19" s="418"/>
      <c r="E19" s="418"/>
      <c r="F19" s="418"/>
      <c r="G19" s="418"/>
      <c r="H19" s="418"/>
      <c r="I19" s="418"/>
      <c r="J19" s="418"/>
      <c r="K19" s="410"/>
      <c r="L19" s="231"/>
      <c r="M19" s="245"/>
      <c r="N19" s="360"/>
      <c r="O19" s="360"/>
      <c r="P19" s="360"/>
      <c r="Q19" s="360"/>
      <c r="R19" s="360"/>
      <c r="S19" s="246"/>
      <c r="T19" s="236"/>
      <c r="U19" s="647">
        <f>X19-4.2/100*Z19+0.5/12</f>
        <v>712.31066666666663</v>
      </c>
      <c r="V19" s="648"/>
      <c r="W19" s="413"/>
      <c r="X19" s="667">
        <v>712.29</v>
      </c>
      <c r="Y19" s="223"/>
      <c r="Z19" s="598">
        <v>0.5</v>
      </c>
      <c r="AA19" s="418"/>
    </row>
    <row r="20" spans="4:27" ht="21.65" customHeight="1" thickBot="1" x14ac:dyDescent="0.55000000000000004">
      <c r="D20" s="418"/>
      <c r="E20" s="418"/>
      <c r="F20" s="418"/>
      <c r="G20" s="411" t="s">
        <v>4</v>
      </c>
      <c r="H20" s="418"/>
      <c r="I20" s="418"/>
      <c r="J20" s="418"/>
      <c r="K20" s="410"/>
      <c r="L20" s="231"/>
      <c r="M20" s="247"/>
      <c r="N20" s="360"/>
      <c r="O20" s="360"/>
      <c r="P20" s="360"/>
      <c r="Q20" s="360"/>
      <c r="R20" s="360"/>
      <c r="S20" s="248"/>
      <c r="T20" s="238"/>
      <c r="U20" s="649"/>
      <c r="V20" s="650"/>
      <c r="W20" s="413"/>
      <c r="X20" s="668"/>
      <c r="Y20" s="223"/>
      <c r="Z20" s="599"/>
      <c r="AA20" s="418"/>
    </row>
    <row r="21" spans="4:27" ht="21.65" customHeight="1" thickBot="1" x14ac:dyDescent="0.55000000000000004">
      <c r="D21" s="418"/>
      <c r="E21" s="598">
        <v>2.2000000000000002</v>
      </c>
      <c r="F21" s="418"/>
      <c r="G21" s="667">
        <v>712.23</v>
      </c>
      <c r="H21" s="224"/>
      <c r="I21" s="647">
        <f>G21-4.2/100*E21+0.5/12</f>
        <v>712.17926666666665</v>
      </c>
      <c r="J21" s="648"/>
      <c r="K21" s="249"/>
      <c r="L21" s="250"/>
      <c r="M21" s="239"/>
      <c r="N21" s="360"/>
      <c r="O21" s="360"/>
      <c r="P21" s="360"/>
      <c r="Q21" s="360"/>
      <c r="R21" s="360"/>
      <c r="S21" s="251"/>
      <c r="T21" s="410"/>
      <c r="U21" s="410"/>
      <c r="V21" s="410"/>
      <c r="W21" s="413"/>
      <c r="X21" s="411" t="s">
        <v>4</v>
      </c>
      <c r="Y21" s="410"/>
      <c r="Z21" s="410"/>
      <c r="AA21" s="418"/>
    </row>
    <row r="22" spans="4:27" ht="21.5" thickBot="1" x14ac:dyDescent="0.55000000000000004">
      <c r="D22" s="418"/>
      <c r="E22" s="599"/>
      <c r="F22" s="418"/>
      <c r="G22" s="668"/>
      <c r="H22" s="224"/>
      <c r="I22" s="649"/>
      <c r="J22" s="650"/>
      <c r="K22" s="252"/>
      <c r="L22" s="239"/>
      <c r="M22" s="239"/>
      <c r="N22" s="239"/>
      <c r="O22" s="239"/>
      <c r="P22" s="239"/>
      <c r="Q22" s="239"/>
      <c r="R22" s="253"/>
      <c r="S22" s="251"/>
      <c r="T22" s="410"/>
      <c r="U22" s="410"/>
      <c r="V22" s="410"/>
      <c r="W22" s="413"/>
      <c r="X22" s="410"/>
      <c r="Y22" s="410"/>
      <c r="Z22" s="410"/>
      <c r="AA22" s="418"/>
    </row>
    <row r="23" spans="4:27" ht="8.5" customHeight="1" x14ac:dyDescent="0.5">
      <c r="D23" s="418"/>
      <c r="E23" s="419"/>
      <c r="F23" s="418"/>
      <c r="G23" s="419"/>
      <c r="H23" s="419"/>
      <c r="I23" s="240"/>
      <c r="J23" s="241"/>
      <c r="K23" s="239"/>
      <c r="L23" s="239"/>
      <c r="M23" s="239"/>
      <c r="N23" s="239"/>
      <c r="O23" s="239"/>
      <c r="P23" s="239"/>
      <c r="Q23" s="239"/>
      <c r="R23" s="253"/>
      <c r="S23" s="251"/>
      <c r="T23" s="410"/>
      <c r="U23" s="410"/>
      <c r="V23" s="410"/>
      <c r="W23" s="413"/>
      <c r="X23" s="410"/>
      <c r="Y23" s="410"/>
      <c r="Z23" s="410"/>
      <c r="AA23" s="418"/>
    </row>
    <row r="24" spans="4:27" ht="37" x14ac:dyDescent="0.5">
      <c r="D24" s="418"/>
      <c r="E24" s="419"/>
      <c r="F24" s="418"/>
      <c r="G24" s="419"/>
      <c r="H24" s="419"/>
      <c r="I24" s="242">
        <f>(I21-I26)/J24</f>
        <v>1.1228070175432373E-2</v>
      </c>
      <c r="J24" s="243">
        <v>5.7</v>
      </c>
      <c r="K24" s="239"/>
      <c r="L24" s="239"/>
      <c r="M24" s="239"/>
      <c r="N24" s="239"/>
      <c r="O24" s="239"/>
      <c r="P24" s="239"/>
      <c r="Q24" s="239"/>
      <c r="R24" s="253"/>
      <c r="S24" s="251"/>
      <c r="T24" s="410"/>
      <c r="U24" s="410"/>
      <c r="V24" s="410"/>
      <c r="W24" s="413"/>
      <c r="X24" s="410"/>
      <c r="Y24" s="410"/>
      <c r="Z24" s="410"/>
      <c r="AA24" s="418"/>
    </row>
    <row r="25" spans="4:27" ht="18" customHeight="1" thickBot="1" x14ac:dyDescent="0.55000000000000004">
      <c r="D25" s="418"/>
      <c r="E25" s="410"/>
      <c r="F25" s="418"/>
      <c r="G25" s="410"/>
      <c r="H25" s="410"/>
      <c r="I25" s="240"/>
      <c r="J25" s="241"/>
      <c r="K25" s="239"/>
      <c r="L25" s="239"/>
      <c r="M25" s="239"/>
      <c r="N25" s="239"/>
      <c r="O25" s="235">
        <f>(U19-I26)/O26</f>
        <v>2.4734177215183496E-2</v>
      </c>
      <c r="P25" s="254"/>
      <c r="Q25" s="254"/>
      <c r="R25" s="250"/>
      <c r="S25" s="239"/>
      <c r="T25" s="410"/>
      <c r="U25" s="410"/>
      <c r="V25" s="410"/>
      <c r="W25" s="413"/>
      <c r="X25" s="410"/>
      <c r="Y25" s="410"/>
      <c r="Z25" s="410"/>
      <c r="AA25" s="418"/>
    </row>
    <row r="26" spans="4:27" ht="21.5" thickBot="1" x14ac:dyDescent="0.55000000000000004">
      <c r="D26" s="418"/>
      <c r="E26" s="598">
        <v>3.3</v>
      </c>
      <c r="F26" s="418"/>
      <c r="G26" s="667">
        <v>712.1</v>
      </c>
      <c r="H26" s="224"/>
      <c r="I26" s="647">
        <f>G26-0.8/100*E26+0.5/12</f>
        <v>712.11526666666668</v>
      </c>
      <c r="J26" s="648"/>
      <c r="K26" s="249"/>
      <c r="L26" s="254"/>
      <c r="M26" s="254"/>
      <c r="N26" s="250"/>
      <c r="O26" s="255">
        <v>7.9</v>
      </c>
      <c r="P26" s="256"/>
      <c r="Q26" s="256"/>
      <c r="R26" s="239"/>
      <c r="S26" s="410"/>
      <c r="T26" s="410"/>
      <c r="U26" s="410"/>
      <c r="V26" s="410"/>
      <c r="W26" s="413"/>
      <c r="X26" s="410"/>
      <c r="Y26" s="410"/>
      <c r="Z26" s="410"/>
      <c r="AA26" s="418"/>
    </row>
    <row r="27" spans="4:27" ht="21.5" thickBot="1" x14ac:dyDescent="0.55000000000000004">
      <c r="D27" s="418"/>
      <c r="E27" s="599"/>
      <c r="F27" s="418"/>
      <c r="G27" s="668"/>
      <c r="H27" s="224"/>
      <c r="I27" s="649"/>
      <c r="J27" s="650"/>
      <c r="K27" s="252"/>
      <c r="L27" s="256"/>
      <c r="M27" s="256"/>
      <c r="N27" s="410"/>
      <c r="O27" s="410"/>
      <c r="P27" s="410"/>
      <c r="Q27" s="410"/>
      <c r="R27" s="410"/>
      <c r="S27" s="410"/>
      <c r="T27" s="410"/>
      <c r="U27" s="410"/>
      <c r="V27" s="410"/>
      <c r="W27" s="413"/>
      <c r="X27" s="410"/>
      <c r="Y27" s="410"/>
      <c r="Z27" s="410"/>
      <c r="AA27" s="418"/>
    </row>
    <row r="28" spans="4:27" ht="21" x14ac:dyDescent="0.5">
      <c r="D28" s="418"/>
      <c r="E28" s="418"/>
      <c r="F28" s="418"/>
      <c r="G28" s="411" t="s">
        <v>4</v>
      </c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  <c r="T28" s="418"/>
      <c r="U28" s="418"/>
      <c r="V28" s="418"/>
      <c r="W28" s="413"/>
      <c r="X28" s="418"/>
      <c r="Y28" s="418"/>
      <c r="Z28" s="418"/>
      <c r="AA28" s="418"/>
    </row>
    <row r="29" spans="4:27" ht="21" x14ac:dyDescent="0.5">
      <c r="D29" s="418"/>
      <c r="F29" s="418"/>
      <c r="W29" s="413"/>
    </row>
    <row r="30" spans="4:27" ht="21" x14ac:dyDescent="0.5">
      <c r="W30" s="413"/>
    </row>
  </sheetData>
  <mergeCells count="21">
    <mergeCell ref="K8:K9"/>
    <mergeCell ref="L8:M9"/>
    <mergeCell ref="N8:N9"/>
    <mergeCell ref="Q8:R9"/>
    <mergeCell ref="Z14:Z15"/>
    <mergeCell ref="U19:V20"/>
    <mergeCell ref="X19:X20"/>
    <mergeCell ref="Z19:Z20"/>
    <mergeCell ref="L6:M6"/>
    <mergeCell ref="Q6:R6"/>
    <mergeCell ref="S8:S9"/>
    <mergeCell ref="L11:M12"/>
    <mergeCell ref="Q11:R12"/>
    <mergeCell ref="U14:V15"/>
    <mergeCell ref="X14:X15"/>
    <mergeCell ref="E21:E22"/>
    <mergeCell ref="G21:G22"/>
    <mergeCell ref="I21:J22"/>
    <mergeCell ref="E26:E27"/>
    <mergeCell ref="G26:G27"/>
    <mergeCell ref="I26:J27"/>
  </mergeCells>
  <pageMargins left="0.7" right="0.7" top="0.75" bottom="0.75" header="0.3" footer="0.3"/>
  <pageSetup scale="90" orientation="landscape" r:id="rId1"/>
  <headerFooter>
    <oddHeader>&amp;C&amp;"Arial,Bold Italic"&amp;16ADA PCC CHANNELIZATION GORE CROSSING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182ED-EC06-49EF-B706-A9848126C03C}">
  <sheetPr>
    <tabColor rgb="FF00B0F0"/>
  </sheetPr>
  <dimension ref="E2:AL48"/>
  <sheetViews>
    <sheetView topLeftCell="A10" zoomScale="90" zoomScaleNormal="90" workbookViewId="0">
      <selection activeCell="AM26" sqref="AM26"/>
    </sheetView>
  </sheetViews>
  <sheetFormatPr defaultColWidth="8.81640625" defaultRowHeight="14.5" x14ac:dyDescent="0.35"/>
  <cols>
    <col min="1" max="4" width="4.7265625" style="6" customWidth="1"/>
    <col min="5" max="5" width="3.26953125" style="6" customWidth="1"/>
    <col min="6" max="6" width="5.26953125" style="6" bestFit="1" customWidth="1"/>
    <col min="7" max="7" width="4.26953125" style="6" customWidth="1"/>
    <col min="8" max="8" width="2.1796875" style="6" customWidth="1"/>
    <col min="9" max="9" width="7.453125" style="7" bestFit="1" customWidth="1"/>
    <col min="10" max="10" width="2.26953125" style="7" customWidth="1"/>
    <col min="11" max="11" width="2.453125" style="6" customWidth="1"/>
    <col min="12" max="12" width="2.7265625" style="6" customWidth="1"/>
    <col min="13" max="13" width="5.26953125" style="6" customWidth="1"/>
    <col min="14" max="14" width="4" style="6" customWidth="1"/>
    <col min="15" max="15" width="2.26953125" style="6" customWidth="1"/>
    <col min="16" max="16" width="7.7265625" style="5" customWidth="1"/>
    <col min="17" max="17" width="3" style="3" customWidth="1"/>
    <col min="18" max="18" width="4.7265625" style="3" customWidth="1"/>
    <col min="19" max="19" width="4.7265625" style="3" bestFit="1" customWidth="1"/>
    <col min="20" max="20" width="2.453125" style="3" customWidth="1"/>
    <col min="21" max="21" width="2.7265625" style="3" customWidth="1"/>
    <col min="22" max="22" width="9.1796875" style="3" customWidth="1"/>
    <col min="23" max="23" width="2.7265625" style="3" customWidth="1"/>
    <col min="24" max="24" width="2.26953125" style="3" customWidth="1"/>
    <col min="25" max="26" width="4.7265625" style="6" customWidth="1"/>
    <col min="27" max="27" width="1.7265625" style="6" customWidth="1"/>
    <col min="28" max="28" width="6.7265625" style="6" bestFit="1" customWidth="1"/>
    <col min="29" max="29" width="1.7265625" style="6" customWidth="1"/>
    <col min="30" max="30" width="4" style="6" customWidth="1"/>
    <col min="31" max="31" width="5.1796875" style="6" customWidth="1"/>
    <col min="32" max="32" width="2.26953125" style="6" customWidth="1"/>
    <col min="33" max="33" width="4.26953125" style="6" customWidth="1"/>
    <col min="34" max="35" width="6.1796875" style="6" customWidth="1"/>
    <col min="36" max="36" width="11.7265625" style="6" customWidth="1"/>
    <col min="37" max="37" width="4.7265625" style="6" customWidth="1"/>
    <col min="38" max="38" width="2.7265625" style="6" customWidth="1"/>
    <col min="39" max="16384" width="8.81640625" style="6"/>
  </cols>
  <sheetData>
    <row r="2" spans="5:38" ht="12" customHeight="1" x14ac:dyDescent="0.35">
      <c r="T2" s="8"/>
    </row>
    <row r="3" spans="5:38" ht="12" customHeight="1" x14ac:dyDescent="0.35">
      <c r="T3" s="8"/>
    </row>
    <row r="4" spans="5:38" ht="12" customHeight="1" x14ac:dyDescent="0.35">
      <c r="T4" s="8"/>
    </row>
    <row r="5" spans="5:38" ht="12" customHeight="1" x14ac:dyDescent="0.35">
      <c r="T5" s="8"/>
    </row>
    <row r="6" spans="5:38" ht="12" customHeight="1" x14ac:dyDescent="0.35">
      <c r="T6" s="8"/>
    </row>
    <row r="7" spans="5:38" ht="12" customHeight="1" thickBot="1" x14ac:dyDescent="0.4">
      <c r="E7" s="366"/>
      <c r="F7" s="366"/>
      <c r="G7" s="366"/>
      <c r="H7" s="366"/>
      <c r="I7" s="380"/>
      <c r="J7" s="380"/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68"/>
      <c r="V7" s="368"/>
      <c r="W7" s="368"/>
      <c r="X7" s="368"/>
      <c r="Y7" s="366"/>
      <c r="Z7" s="366"/>
      <c r="AA7" s="366"/>
      <c r="AB7" s="366"/>
      <c r="AC7" s="366"/>
      <c r="AD7" s="366"/>
      <c r="AE7" s="366"/>
      <c r="AF7" s="366"/>
      <c r="AG7" s="366"/>
      <c r="AH7" s="366"/>
      <c r="AI7" s="366"/>
      <c r="AJ7" s="366"/>
      <c r="AK7" s="366"/>
      <c r="AL7" s="366"/>
    </row>
    <row r="8" spans="5:38" ht="22.9" customHeight="1" thickTop="1" thickBot="1" x14ac:dyDescent="0.5">
      <c r="E8" s="366"/>
      <c r="F8" s="366"/>
      <c r="G8" s="366"/>
      <c r="H8" s="366"/>
      <c r="I8" s="380"/>
      <c r="J8" s="380"/>
      <c r="K8" s="366"/>
      <c r="L8" s="366"/>
      <c r="M8" s="559">
        <v>708.87</v>
      </c>
      <c r="N8" s="560"/>
      <c r="O8" s="67"/>
      <c r="P8" s="178">
        <f>(M8-R8)/P9</f>
        <v>3.9999999999963624E-3</v>
      </c>
      <c r="Q8" s="68"/>
      <c r="R8" s="566">
        <v>708.85</v>
      </c>
      <c r="S8" s="567"/>
      <c r="T8" s="8"/>
      <c r="U8" s="368"/>
      <c r="V8" s="368"/>
      <c r="W8" s="368"/>
      <c r="X8" s="368"/>
      <c r="Y8" s="366"/>
      <c r="Z8" s="366"/>
      <c r="AA8" s="366"/>
      <c r="AB8" s="366"/>
      <c r="AC8" s="366"/>
      <c r="AD8" s="366"/>
      <c r="AE8" s="366"/>
      <c r="AF8" s="366"/>
      <c r="AG8" s="366"/>
      <c r="AH8" s="366"/>
      <c r="AI8" s="366"/>
      <c r="AJ8" s="366"/>
      <c r="AK8" s="366"/>
      <c r="AL8" s="366"/>
    </row>
    <row r="9" spans="5:38" ht="12" customHeight="1" thickBot="1" x14ac:dyDescent="0.4">
      <c r="E9" s="366"/>
      <c r="F9" s="366"/>
      <c r="G9" s="366"/>
      <c r="H9" s="366"/>
      <c r="I9" s="380"/>
      <c r="J9" s="380"/>
      <c r="K9" s="366"/>
      <c r="L9" s="366"/>
      <c r="M9" s="561"/>
      <c r="N9" s="562"/>
      <c r="O9" s="11"/>
      <c r="P9" s="177">
        <v>5</v>
      </c>
      <c r="Q9" s="12"/>
      <c r="R9" s="568"/>
      <c r="S9" s="562"/>
      <c r="T9" s="8"/>
      <c r="U9" s="368"/>
      <c r="V9" s="368"/>
      <c r="W9" s="368"/>
      <c r="X9" s="368"/>
      <c r="Y9" s="366"/>
      <c r="Z9" s="366"/>
      <c r="AA9" s="366"/>
      <c r="AB9" s="366"/>
      <c r="AC9" s="366"/>
      <c r="AD9" s="366"/>
      <c r="AE9" s="366"/>
      <c r="AF9" s="366"/>
      <c r="AG9" s="366"/>
      <c r="AH9" s="366"/>
      <c r="AI9" s="366"/>
      <c r="AJ9" s="366"/>
      <c r="AK9" s="366"/>
      <c r="AL9" s="366"/>
    </row>
    <row r="10" spans="5:38" ht="12" customHeight="1" x14ac:dyDescent="0.35">
      <c r="E10" s="366"/>
      <c r="F10" s="366"/>
      <c r="G10" s="366"/>
      <c r="H10" s="366"/>
      <c r="I10" s="380"/>
      <c r="J10" s="380"/>
      <c r="K10" s="366"/>
      <c r="L10" s="366"/>
      <c r="M10" s="94"/>
      <c r="N10" s="83"/>
      <c r="O10" s="355"/>
      <c r="P10" s="355"/>
      <c r="Q10" s="355"/>
      <c r="R10" s="13"/>
      <c r="S10" s="14"/>
      <c r="T10" s="8"/>
      <c r="U10" s="368"/>
      <c r="V10" s="368"/>
      <c r="W10" s="368"/>
      <c r="X10" s="368"/>
      <c r="Y10" s="366"/>
      <c r="Z10" s="366"/>
      <c r="AA10" s="366"/>
      <c r="AB10" s="366"/>
      <c r="AC10" s="366"/>
      <c r="AD10" s="366"/>
      <c r="AE10" s="366"/>
      <c r="AF10" s="366"/>
      <c r="AG10" s="366"/>
      <c r="AH10" s="366"/>
      <c r="AI10" s="366"/>
      <c r="AJ10" s="366"/>
      <c r="AK10" s="366"/>
      <c r="AL10" s="366"/>
    </row>
    <row r="11" spans="5:38" ht="49.15" customHeight="1" x14ac:dyDescent="0.35">
      <c r="E11" s="366"/>
      <c r="F11" s="366"/>
      <c r="G11" s="366"/>
      <c r="H11" s="366"/>
      <c r="I11" s="380"/>
      <c r="J11" s="380"/>
      <c r="K11" s="366"/>
      <c r="L11" s="366"/>
      <c r="M11" s="13">
        <f>(M15-M8)/N11</f>
        <v>6.2999999999999542E-2</v>
      </c>
      <c r="N11" s="14">
        <v>10</v>
      </c>
      <c r="O11" s="355"/>
      <c r="P11" s="354" t="s">
        <v>1</v>
      </c>
      <c r="Q11" s="355"/>
      <c r="R11" s="13">
        <f>(R15-R8)/S11</f>
        <v>6.0000000000002274E-2</v>
      </c>
      <c r="S11" s="14">
        <v>10</v>
      </c>
      <c r="T11" s="8"/>
      <c r="U11" s="368"/>
      <c r="V11" s="368"/>
      <c r="W11" s="368"/>
      <c r="X11" s="368"/>
      <c r="Y11" s="366"/>
      <c r="Z11" s="366"/>
      <c r="AA11" s="366"/>
      <c r="AB11" s="366"/>
      <c r="AC11" s="366"/>
      <c r="AD11" s="366"/>
      <c r="AE11" s="366"/>
      <c r="AF11" s="366"/>
      <c r="AG11" s="366"/>
      <c r="AH11" s="366"/>
      <c r="AI11" s="366"/>
      <c r="AJ11" s="366"/>
      <c r="AK11" s="366"/>
      <c r="AL11" s="366"/>
    </row>
    <row r="12" spans="5:38" ht="10.9" customHeight="1" x14ac:dyDescent="0.35">
      <c r="E12" s="366"/>
      <c r="F12" s="366"/>
      <c r="G12" s="366"/>
      <c r="H12" s="366"/>
      <c r="I12" s="380"/>
      <c r="J12" s="380"/>
      <c r="K12" s="366"/>
      <c r="L12" s="366"/>
      <c r="M12" s="94"/>
      <c r="N12" s="83"/>
      <c r="O12" s="355"/>
      <c r="P12" s="355"/>
      <c r="Q12" s="355"/>
      <c r="R12" s="13"/>
      <c r="S12" s="14"/>
      <c r="T12" s="8"/>
      <c r="U12" s="368"/>
      <c r="V12" s="368"/>
      <c r="W12" s="368"/>
      <c r="X12" s="368"/>
      <c r="Y12" s="366"/>
      <c r="Z12" s="366"/>
      <c r="AA12" s="366"/>
      <c r="AB12" s="366"/>
      <c r="AC12" s="366"/>
      <c r="AD12" s="366"/>
      <c r="AE12" s="366"/>
      <c r="AF12" s="366"/>
      <c r="AG12" s="366"/>
      <c r="AH12" s="366"/>
      <c r="AI12" s="366"/>
      <c r="AJ12" s="366"/>
      <c r="AK12" s="366"/>
      <c r="AL12" s="366"/>
    </row>
    <row r="13" spans="5:38" ht="12" customHeight="1" x14ac:dyDescent="0.35">
      <c r="E13" s="366"/>
      <c r="F13" s="366"/>
      <c r="G13" s="366"/>
      <c r="H13" s="366"/>
      <c r="I13" s="380"/>
      <c r="J13" s="380"/>
      <c r="K13" s="366"/>
      <c r="L13" s="366"/>
      <c r="M13" s="94"/>
      <c r="N13" s="83"/>
      <c r="O13" s="15"/>
      <c r="P13" s="16"/>
      <c r="Q13" s="17"/>
      <c r="R13" s="13"/>
      <c r="S13" s="14"/>
      <c r="T13" s="8"/>
      <c r="U13" s="368"/>
      <c r="V13" s="368"/>
      <c r="W13" s="368"/>
      <c r="X13" s="368"/>
      <c r="Y13" s="366"/>
      <c r="Z13" s="366"/>
      <c r="AA13" s="366"/>
      <c r="AB13" s="366"/>
      <c r="AC13" s="366"/>
      <c r="AD13" s="366"/>
      <c r="AE13" s="366"/>
      <c r="AF13" s="366"/>
      <c r="AG13" s="366"/>
      <c r="AH13" s="366"/>
      <c r="AI13" s="366"/>
      <c r="AJ13" s="366"/>
      <c r="AK13" s="366"/>
      <c r="AL13" s="366"/>
    </row>
    <row r="14" spans="5:38" ht="12" customHeight="1" thickBot="1" x14ac:dyDescent="0.5">
      <c r="E14" s="366"/>
      <c r="F14" s="366"/>
      <c r="G14" s="366"/>
      <c r="H14" s="366"/>
      <c r="I14" s="380"/>
      <c r="J14" s="380"/>
      <c r="K14" s="366"/>
      <c r="L14" s="366"/>
      <c r="M14" s="376"/>
      <c r="N14" s="376"/>
      <c r="O14" s="366"/>
      <c r="P14" s="370"/>
      <c r="Q14" s="368"/>
      <c r="R14" s="385"/>
      <c r="S14" s="385"/>
      <c r="T14" s="8"/>
      <c r="U14" s="368"/>
      <c r="V14" s="368"/>
      <c r="W14" s="368"/>
      <c r="X14" s="368"/>
      <c r="Y14" s="366"/>
      <c r="Z14" s="366"/>
      <c r="AA14" s="366"/>
      <c r="AB14" s="366"/>
      <c r="AC14" s="366"/>
      <c r="AD14" s="366"/>
      <c r="AE14" s="366"/>
      <c r="AF14" s="366"/>
      <c r="AG14" s="366"/>
      <c r="AH14" s="366"/>
      <c r="AI14" s="366"/>
      <c r="AJ14" s="377" t="s">
        <v>4</v>
      </c>
      <c r="AK14" s="366"/>
      <c r="AL14" s="366"/>
    </row>
    <row r="15" spans="5:38" ht="16.899999999999999" customHeight="1" thickTop="1" thickBot="1" x14ac:dyDescent="0.4">
      <c r="E15" s="381"/>
      <c r="F15" s="559">
        <v>709.54</v>
      </c>
      <c r="G15" s="560"/>
      <c r="H15" s="84"/>
      <c r="I15" s="176">
        <f>(F15-M15)/I16</f>
        <v>7.9999999999927247E-3</v>
      </c>
      <c r="J15" s="78"/>
      <c r="K15" s="79"/>
      <c r="L15" s="376"/>
      <c r="M15" s="569">
        <v>709.5</v>
      </c>
      <c r="N15" s="570"/>
      <c r="O15" s="86"/>
      <c r="P15" s="179">
        <f>(M15-R15)/P16</f>
        <v>9.9999999999909051E-3</v>
      </c>
      <c r="Q15" s="90"/>
      <c r="R15" s="555">
        <v>709.45</v>
      </c>
      <c r="S15" s="556"/>
      <c r="T15" s="378"/>
      <c r="U15" s="84"/>
      <c r="V15" s="176">
        <f>(R15-Y15)/V16</f>
        <v>5.3535353535580452E-3</v>
      </c>
      <c r="W15" s="79"/>
      <c r="X15" s="101"/>
      <c r="Y15" s="545">
        <f>AG15+AB15*AB16</f>
        <v>709.41466666666656</v>
      </c>
      <c r="Z15" s="546"/>
      <c r="AA15" s="86"/>
      <c r="AB15" s="174">
        <v>0.05</v>
      </c>
      <c r="AC15" s="90"/>
      <c r="AD15" s="103"/>
      <c r="AE15" s="103"/>
      <c r="AF15" s="104"/>
      <c r="AG15" s="549">
        <f>AJ15-4.2/100*AK15+0.5/12</f>
        <v>709.16966666666656</v>
      </c>
      <c r="AH15" s="550"/>
      <c r="AI15" s="376"/>
      <c r="AJ15" s="553">
        <v>709.17</v>
      </c>
      <c r="AK15" s="541">
        <v>1</v>
      </c>
      <c r="AL15" s="368"/>
    </row>
    <row r="16" spans="5:38" ht="16.899999999999999" customHeight="1" thickBot="1" x14ac:dyDescent="0.4">
      <c r="E16" s="381"/>
      <c r="F16" s="561"/>
      <c r="G16" s="562"/>
      <c r="H16" s="85"/>
      <c r="I16" s="177">
        <v>5</v>
      </c>
      <c r="J16" s="80"/>
      <c r="K16" s="81"/>
      <c r="L16" s="376"/>
      <c r="M16" s="571"/>
      <c r="N16" s="558"/>
      <c r="O16" s="88"/>
      <c r="P16" s="180">
        <v>5</v>
      </c>
      <c r="Q16" s="91"/>
      <c r="R16" s="557"/>
      <c r="S16" s="558"/>
      <c r="T16" s="378"/>
      <c r="U16" s="85"/>
      <c r="V16" s="177">
        <f>10.5-3.9</f>
        <v>6.6</v>
      </c>
      <c r="W16" s="81"/>
      <c r="X16" s="102"/>
      <c r="Y16" s="547"/>
      <c r="Z16" s="548"/>
      <c r="AA16" s="88"/>
      <c r="AB16" s="175">
        <f>1+3.9</f>
        <v>4.9000000000000004</v>
      </c>
      <c r="AC16" s="91"/>
      <c r="AD16" s="105"/>
      <c r="AE16" s="105"/>
      <c r="AF16" s="106"/>
      <c r="AG16" s="551"/>
      <c r="AH16" s="552"/>
      <c r="AI16" s="376"/>
      <c r="AJ16" s="554"/>
      <c r="AK16" s="542"/>
      <c r="AL16" s="368"/>
    </row>
    <row r="17" spans="5:38" ht="11.5" customHeight="1" thickBot="1" x14ac:dyDescent="0.4">
      <c r="E17" s="366"/>
      <c r="F17" s="181"/>
      <c r="G17" s="14"/>
      <c r="H17" s="355"/>
      <c r="I17" s="355"/>
      <c r="J17" s="355"/>
      <c r="K17" s="17"/>
      <c r="L17" s="366"/>
      <c r="M17" s="56"/>
      <c r="N17" s="57"/>
      <c r="O17" s="58"/>
      <c r="P17" s="59"/>
      <c r="Q17" s="60"/>
      <c r="R17" s="56"/>
      <c r="S17" s="57"/>
      <c r="T17" s="8"/>
      <c r="U17" s="355"/>
      <c r="V17" s="355"/>
      <c r="W17" s="355"/>
      <c r="X17" s="49"/>
      <c r="Y17" s="45"/>
      <c r="Z17" s="35"/>
      <c r="AA17" s="345"/>
      <c r="AB17" s="345"/>
      <c r="AC17" s="345"/>
      <c r="AD17" s="36"/>
      <c r="AE17" s="74"/>
      <c r="AF17" s="37"/>
      <c r="AG17" s="77"/>
      <c r="AH17" s="38"/>
      <c r="AI17" s="366"/>
      <c r="AJ17" s="377"/>
      <c r="AK17" s="366"/>
      <c r="AL17" s="366"/>
    </row>
    <row r="18" spans="5:38" ht="32.5" x14ac:dyDescent="0.35">
      <c r="E18" s="366"/>
      <c r="F18" s="181">
        <f>(F20-F15)/G18</f>
        <v>2.599999999999909E-2</v>
      </c>
      <c r="G18" s="14">
        <v>5</v>
      </c>
      <c r="H18" s="355"/>
      <c r="I18" s="354" t="s">
        <v>1</v>
      </c>
      <c r="J18" s="355"/>
      <c r="K18" s="19"/>
      <c r="L18" s="366"/>
      <c r="M18" s="56">
        <f>(M20-M15)/N18</f>
        <v>9.9999999999909051E-3</v>
      </c>
      <c r="N18" s="57">
        <v>5</v>
      </c>
      <c r="O18" s="58"/>
      <c r="P18" s="150" t="s">
        <v>3</v>
      </c>
      <c r="Q18" s="61"/>
      <c r="R18" s="56">
        <f>(R20-R15)/S18</f>
        <v>9.9999999999909051E-3</v>
      </c>
      <c r="S18" s="57">
        <v>5</v>
      </c>
      <c r="T18" s="8"/>
      <c r="U18" s="355"/>
      <c r="V18" s="354" t="s">
        <v>0</v>
      </c>
      <c r="W18" s="355"/>
      <c r="X18" s="66"/>
      <c r="Y18" s="182">
        <f>(Y20-Y15)/Z18</f>
        <v>1.2560000000007676E-2</v>
      </c>
      <c r="Z18" s="35">
        <v>5</v>
      </c>
      <c r="AA18" s="345"/>
      <c r="AB18" s="351" t="s">
        <v>22</v>
      </c>
      <c r="AC18" s="345"/>
      <c r="AD18" s="189">
        <v>5.2</v>
      </c>
      <c r="AE18" s="190">
        <f>(AD20-AG15)/AD18</f>
        <v>5.769230769232081E-2</v>
      </c>
      <c r="AF18" s="384"/>
      <c r="AG18" s="366"/>
      <c r="AH18" s="221"/>
      <c r="AI18" s="366"/>
      <c r="AJ18" s="366"/>
      <c r="AK18" s="366"/>
      <c r="AL18" s="366"/>
    </row>
    <row r="19" spans="5:38" ht="12" customHeight="1" thickBot="1" x14ac:dyDescent="0.4">
      <c r="E19" s="366"/>
      <c r="F19" s="181"/>
      <c r="G19" s="14"/>
      <c r="H19" s="355"/>
      <c r="I19" s="355"/>
      <c r="J19" s="355"/>
      <c r="K19" s="17"/>
      <c r="L19" s="366"/>
      <c r="M19" s="56"/>
      <c r="N19" s="57"/>
      <c r="O19" s="58"/>
      <c r="P19" s="59"/>
      <c r="Q19" s="60"/>
      <c r="R19" s="56"/>
      <c r="S19" s="57"/>
      <c r="T19" s="8"/>
      <c r="U19" s="355"/>
      <c r="V19" s="355"/>
      <c r="W19" s="355"/>
      <c r="X19" s="49"/>
      <c r="Y19" s="45"/>
      <c r="Z19" s="35"/>
      <c r="AA19" s="345"/>
      <c r="AB19" s="345"/>
      <c r="AC19" s="345"/>
      <c r="AD19" s="34"/>
      <c r="AE19" s="35"/>
      <c r="AF19" s="366"/>
      <c r="AG19" s="366"/>
      <c r="AH19" s="366"/>
      <c r="AI19" s="366"/>
      <c r="AJ19" s="366"/>
      <c r="AK19" s="366"/>
      <c r="AL19" s="366"/>
    </row>
    <row r="20" spans="5:38" s="3" customFormat="1" ht="16.899999999999999" customHeight="1" thickTop="1" thickBot="1" x14ac:dyDescent="0.5">
      <c r="E20" s="382"/>
      <c r="F20" s="559">
        <v>709.67</v>
      </c>
      <c r="G20" s="560"/>
      <c r="H20" s="84"/>
      <c r="I20" s="176">
        <f>(F20-M20)/I21</f>
        <v>2.4000000000000909E-2</v>
      </c>
      <c r="J20" s="78"/>
      <c r="K20" s="79"/>
      <c r="L20" s="379"/>
      <c r="M20" s="569">
        <v>709.55</v>
      </c>
      <c r="N20" s="570"/>
      <c r="O20" s="52"/>
      <c r="P20" s="179">
        <f>(M20-R20)/P21</f>
        <v>9.9999999999909051E-3</v>
      </c>
      <c r="Q20" s="62"/>
      <c r="R20" s="569">
        <v>709.5</v>
      </c>
      <c r="S20" s="570"/>
      <c r="T20" s="378"/>
      <c r="U20" s="84"/>
      <c r="V20" s="176">
        <f>(R20-Y20)/V21</f>
        <v>3.4141414141514006E-3</v>
      </c>
      <c r="W20" s="79"/>
      <c r="X20" s="101"/>
      <c r="Y20" s="545">
        <f>AD20+AB20*AB21</f>
        <v>709.4774666666666</v>
      </c>
      <c r="Z20" s="546"/>
      <c r="AA20" s="86"/>
      <c r="AB20" s="174">
        <v>2E-3</v>
      </c>
      <c r="AC20" s="87"/>
      <c r="AD20" s="549">
        <f>AG20-4.2/100*AI20+0.5/12</f>
        <v>709.46966666666663</v>
      </c>
      <c r="AE20" s="550"/>
      <c r="AF20" s="4"/>
      <c r="AG20" s="537">
        <v>709.47</v>
      </c>
      <c r="AH20" s="538"/>
      <c r="AI20" s="541">
        <v>1</v>
      </c>
      <c r="AJ20" s="371"/>
      <c r="AK20" s="368"/>
      <c r="AL20" s="368"/>
    </row>
    <row r="21" spans="5:38" s="3" customFormat="1" ht="16.899999999999999" customHeight="1" thickBot="1" x14ac:dyDescent="0.4">
      <c r="E21" s="382"/>
      <c r="F21" s="561"/>
      <c r="G21" s="562"/>
      <c r="H21" s="85"/>
      <c r="I21" s="177">
        <v>5</v>
      </c>
      <c r="J21" s="80"/>
      <c r="K21" s="81"/>
      <c r="L21" s="379"/>
      <c r="M21" s="571"/>
      <c r="N21" s="558"/>
      <c r="O21" s="54"/>
      <c r="P21" s="180">
        <v>5</v>
      </c>
      <c r="Q21" s="63"/>
      <c r="R21" s="571"/>
      <c r="S21" s="558"/>
      <c r="T21" s="378"/>
      <c r="U21" s="85"/>
      <c r="V21" s="177">
        <f>10.5-3.9</f>
        <v>6.6</v>
      </c>
      <c r="W21" s="81"/>
      <c r="X21" s="102"/>
      <c r="Y21" s="547"/>
      <c r="Z21" s="548"/>
      <c r="AA21" s="88"/>
      <c r="AB21" s="175">
        <f>0+3.9</f>
        <v>3.9</v>
      </c>
      <c r="AC21" s="89"/>
      <c r="AD21" s="551"/>
      <c r="AE21" s="552"/>
      <c r="AF21" s="4"/>
      <c r="AG21" s="543"/>
      <c r="AH21" s="544"/>
      <c r="AI21" s="542"/>
      <c r="AJ21" s="371"/>
      <c r="AK21" s="368"/>
      <c r="AL21" s="368"/>
    </row>
    <row r="22" spans="5:38" ht="12" customHeight="1" x14ac:dyDescent="0.45">
      <c r="E22" s="366"/>
      <c r="F22" s="366"/>
      <c r="G22" s="366"/>
      <c r="H22" s="366"/>
      <c r="I22" s="380"/>
      <c r="J22" s="380"/>
      <c r="K22" s="366"/>
      <c r="L22" s="366"/>
      <c r="M22" s="376"/>
      <c r="N22" s="376"/>
      <c r="O22" s="366"/>
      <c r="P22" s="370"/>
      <c r="Q22" s="368"/>
      <c r="R22" s="385"/>
      <c r="S22" s="385"/>
      <c r="T22" s="8"/>
      <c r="U22" s="368"/>
      <c r="V22" s="368"/>
      <c r="W22" s="368"/>
      <c r="X22" s="368"/>
      <c r="Y22" s="366"/>
      <c r="Z22" s="366"/>
      <c r="AA22" s="366"/>
      <c r="AB22" s="366"/>
      <c r="AC22" s="366"/>
      <c r="AD22" s="366"/>
      <c r="AE22" s="366"/>
      <c r="AF22" s="366"/>
      <c r="AG22" s="573" t="s">
        <v>4</v>
      </c>
      <c r="AH22" s="573"/>
      <c r="AI22" s="366"/>
      <c r="AJ22" s="366"/>
      <c r="AK22" s="366"/>
      <c r="AL22" s="366"/>
    </row>
    <row r="23" spans="5:38" ht="11.5" customHeight="1" x14ac:dyDescent="0.45">
      <c r="E23" s="366"/>
      <c r="F23" s="366"/>
      <c r="G23" s="366"/>
      <c r="H23" s="366"/>
      <c r="I23" s="380"/>
      <c r="J23" s="380"/>
      <c r="K23" s="366"/>
      <c r="L23" s="366"/>
      <c r="M23" s="94"/>
      <c r="N23" s="83"/>
      <c r="O23" s="355"/>
      <c r="P23" s="355"/>
      <c r="Q23" s="355"/>
      <c r="R23" s="13"/>
      <c r="S23" s="14"/>
      <c r="T23" s="8"/>
      <c r="U23" s="383"/>
      <c r="V23" s="383"/>
      <c r="W23" s="383"/>
      <c r="X23" s="383"/>
      <c r="Y23" s="366"/>
      <c r="Z23" s="366"/>
      <c r="AA23" s="366"/>
      <c r="AB23" s="366"/>
      <c r="AC23" s="366"/>
      <c r="AD23" s="366"/>
      <c r="AE23" s="366"/>
      <c r="AF23" s="366"/>
      <c r="AG23" s="366"/>
      <c r="AH23" s="366"/>
      <c r="AI23" s="366"/>
      <c r="AJ23" s="366"/>
      <c r="AK23" s="366"/>
      <c r="AL23" s="366"/>
    </row>
    <row r="24" spans="5:38" ht="40.15" customHeight="1" x14ac:dyDescent="0.35">
      <c r="E24" s="366"/>
      <c r="F24" s="366"/>
      <c r="G24" s="366"/>
      <c r="H24" s="366"/>
      <c r="I24" s="380"/>
      <c r="J24" s="380"/>
      <c r="K24" s="366"/>
      <c r="L24" s="366"/>
      <c r="M24" s="13">
        <f>(M20-M27)/N24</f>
        <v>-4.2348484848482505E-2</v>
      </c>
      <c r="N24" s="14">
        <v>8.8000000000000007</v>
      </c>
      <c r="O24" s="355"/>
      <c r="P24" s="354" t="s">
        <v>0</v>
      </c>
      <c r="Q24" s="355"/>
      <c r="R24" s="13">
        <f>(R20-R27)/S24</f>
        <v>-5.1098484848482298E-2</v>
      </c>
      <c r="S24" s="14">
        <v>8.8000000000000007</v>
      </c>
      <c r="T24" s="8"/>
      <c r="U24" s="368"/>
      <c r="V24" s="368"/>
      <c r="W24" s="368"/>
      <c r="X24" s="368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366"/>
      <c r="AJ24" s="366"/>
      <c r="AK24" s="366"/>
      <c r="AL24" s="366"/>
    </row>
    <row r="25" spans="5:38" ht="12" customHeight="1" x14ac:dyDescent="0.45">
      <c r="E25" s="366"/>
      <c r="F25" s="366"/>
      <c r="G25" s="366"/>
      <c r="H25" s="366"/>
      <c r="I25" s="380"/>
      <c r="J25" s="380"/>
      <c r="K25" s="366"/>
      <c r="L25" s="366"/>
      <c r="M25" s="94"/>
      <c r="N25" s="83"/>
      <c r="O25" s="355"/>
      <c r="P25" s="355"/>
      <c r="Q25" s="355"/>
      <c r="R25" s="13"/>
      <c r="S25" s="14"/>
      <c r="T25" s="8"/>
      <c r="U25" s="383"/>
      <c r="V25" s="383"/>
      <c r="W25" s="383"/>
      <c r="X25" s="383"/>
      <c r="Y25" s="366"/>
      <c r="Z25" s="366"/>
      <c r="AA25" s="366"/>
      <c r="AB25" s="366"/>
      <c r="AC25" s="366"/>
      <c r="AD25" s="366"/>
      <c r="AE25" s="366"/>
      <c r="AF25" s="366"/>
      <c r="AG25" s="366"/>
      <c r="AH25" s="366"/>
      <c r="AI25" s="366"/>
      <c r="AJ25" s="366"/>
      <c r="AK25" s="366"/>
      <c r="AL25" s="366"/>
    </row>
    <row r="26" spans="5:38" ht="12" customHeight="1" thickBot="1" x14ac:dyDescent="0.4">
      <c r="E26" s="366"/>
      <c r="F26" s="366"/>
      <c r="G26" s="366"/>
      <c r="H26" s="366"/>
      <c r="I26" s="380"/>
      <c r="J26" s="380"/>
      <c r="K26" s="366"/>
      <c r="L26" s="366"/>
      <c r="M26" s="95"/>
      <c r="N26" s="96"/>
      <c r="O26" s="47"/>
      <c r="P26" s="48"/>
      <c r="Q26" s="49"/>
      <c r="R26" s="45"/>
      <c r="S26" s="46"/>
      <c r="T26" s="8"/>
      <c r="U26" s="368"/>
      <c r="V26" s="368"/>
      <c r="W26" s="368"/>
      <c r="X26" s="368"/>
      <c r="Y26" s="366"/>
      <c r="Z26" s="366"/>
      <c r="AA26" s="366"/>
      <c r="AB26" s="366"/>
      <c r="AC26" s="366"/>
      <c r="AD26" s="366"/>
      <c r="AE26" s="366"/>
      <c r="AF26" s="366"/>
      <c r="AG26" s="366"/>
      <c r="AH26" s="366"/>
      <c r="AI26" s="366"/>
      <c r="AJ26" s="366"/>
      <c r="AK26" s="366"/>
      <c r="AL26" s="366"/>
    </row>
    <row r="27" spans="5:38" s="3" customFormat="1" ht="15.4" customHeight="1" thickTop="1" thickBot="1" x14ac:dyDescent="0.5">
      <c r="E27" s="368"/>
      <c r="F27" s="368"/>
      <c r="G27" s="368"/>
      <c r="H27" s="368"/>
      <c r="I27" s="380"/>
      <c r="J27" s="380"/>
      <c r="K27" s="366"/>
      <c r="L27" s="366"/>
      <c r="M27" s="545">
        <f>M34+M30*N30</f>
        <v>709.9226666666666</v>
      </c>
      <c r="N27" s="546"/>
      <c r="O27" s="50"/>
      <c r="P27" s="183">
        <f>(M27-R27)/P28</f>
        <v>-5.4000000000087311E-3</v>
      </c>
      <c r="Q27" s="51"/>
      <c r="R27" s="545">
        <f>R32+R30*S30</f>
        <v>709.94966666666664</v>
      </c>
      <c r="S27" s="546"/>
      <c r="T27" s="8"/>
      <c r="U27" s="368"/>
      <c r="V27" s="368"/>
      <c r="W27" s="368"/>
      <c r="X27" s="368"/>
      <c r="Y27" s="366"/>
      <c r="Z27" s="368"/>
      <c r="AA27" s="368"/>
      <c r="AB27" s="368"/>
      <c r="AC27" s="368"/>
      <c r="AD27" s="368"/>
      <c r="AE27" s="368"/>
      <c r="AF27" s="368"/>
      <c r="AG27" s="368"/>
      <c r="AH27" s="368"/>
      <c r="AI27" s="368"/>
      <c r="AJ27" s="368"/>
      <c r="AK27" s="368"/>
      <c r="AL27" s="368"/>
    </row>
    <row r="28" spans="5:38" s="3" customFormat="1" ht="14.65" customHeight="1" thickBot="1" x14ac:dyDescent="0.4">
      <c r="E28" s="368"/>
      <c r="F28" s="368"/>
      <c r="G28" s="368"/>
      <c r="H28" s="368"/>
      <c r="I28" s="380"/>
      <c r="J28" s="380"/>
      <c r="K28" s="366"/>
      <c r="L28" s="366"/>
      <c r="M28" s="547"/>
      <c r="N28" s="548"/>
      <c r="O28" s="20"/>
      <c r="P28" s="184">
        <v>5</v>
      </c>
      <c r="Q28" s="21"/>
      <c r="R28" s="547"/>
      <c r="S28" s="548"/>
      <c r="T28" s="8"/>
      <c r="U28" s="368"/>
      <c r="V28" s="368"/>
      <c r="W28" s="368"/>
      <c r="X28" s="368"/>
      <c r="Y28" s="366"/>
      <c r="Z28" s="368"/>
      <c r="AA28" s="368"/>
      <c r="AB28" s="368"/>
      <c r="AC28" s="368"/>
      <c r="AD28" s="368"/>
      <c r="AE28" s="368"/>
      <c r="AF28" s="368"/>
      <c r="AG28" s="368"/>
      <c r="AH28" s="368"/>
      <c r="AI28" s="368"/>
      <c r="AJ28" s="368"/>
      <c r="AK28" s="368"/>
      <c r="AL28" s="368"/>
    </row>
    <row r="29" spans="5:38" s="3" customFormat="1" ht="7.9" customHeight="1" x14ac:dyDescent="0.35">
      <c r="E29" s="368"/>
      <c r="F29" s="368"/>
      <c r="G29" s="368"/>
      <c r="H29" s="368"/>
      <c r="I29" s="380"/>
      <c r="J29" s="380"/>
      <c r="K29" s="366"/>
      <c r="L29" s="366"/>
      <c r="M29" s="118"/>
      <c r="N29" s="117"/>
      <c r="O29" s="359"/>
      <c r="P29" s="359"/>
      <c r="Q29" s="359"/>
      <c r="R29" s="22"/>
      <c r="S29" s="23"/>
      <c r="T29" s="8"/>
      <c r="U29" s="368"/>
      <c r="V29" s="368"/>
      <c r="W29" s="368"/>
      <c r="X29" s="368"/>
      <c r="Y29" s="366"/>
      <c r="Z29" s="368"/>
      <c r="AA29" s="368"/>
      <c r="AB29" s="368"/>
      <c r="AC29" s="368"/>
      <c r="AD29" s="368"/>
      <c r="AE29" s="368"/>
      <c r="AF29" s="368"/>
      <c r="AG29" s="368"/>
      <c r="AH29" s="368"/>
      <c r="AI29" s="368"/>
      <c r="AJ29" s="368"/>
      <c r="AK29" s="368"/>
      <c r="AL29" s="368"/>
    </row>
    <row r="30" spans="5:38" s="3" customFormat="1" ht="48.4" customHeight="1" x14ac:dyDescent="0.35">
      <c r="E30" s="368"/>
      <c r="F30" s="368"/>
      <c r="G30" s="368"/>
      <c r="H30" s="368"/>
      <c r="I30" s="380"/>
      <c r="J30" s="380"/>
      <c r="K30" s="366"/>
      <c r="L30" s="366"/>
      <c r="M30" s="170">
        <v>-0.01</v>
      </c>
      <c r="N30" s="171">
        <v>0.7</v>
      </c>
      <c r="O30" s="359"/>
      <c r="P30" s="358" t="s">
        <v>22</v>
      </c>
      <c r="Q30" s="359"/>
      <c r="R30" s="170">
        <v>0</v>
      </c>
      <c r="S30" s="171">
        <v>0</v>
      </c>
      <c r="T30" s="8"/>
      <c r="U30" s="368"/>
      <c r="V30" s="368"/>
      <c r="W30" s="368"/>
      <c r="X30" s="368"/>
      <c r="Y30" s="366"/>
      <c r="Z30" s="368"/>
      <c r="AA30" s="368"/>
      <c r="AB30" s="368"/>
      <c r="AC30" s="368"/>
      <c r="AD30" s="368"/>
      <c r="AE30" s="368"/>
      <c r="AF30" s="368"/>
      <c r="AG30" s="368"/>
      <c r="AH30" s="368"/>
      <c r="AI30" s="368"/>
      <c r="AJ30" s="368"/>
      <c r="AK30" s="368"/>
      <c r="AL30" s="368"/>
    </row>
    <row r="31" spans="5:38" s="3" customFormat="1" ht="6.65" customHeight="1" thickBot="1" x14ac:dyDescent="0.4">
      <c r="E31" s="368"/>
      <c r="F31" s="368"/>
      <c r="G31" s="368"/>
      <c r="H31" s="368"/>
      <c r="I31" s="380"/>
      <c r="J31" s="380"/>
      <c r="K31" s="366"/>
      <c r="L31" s="366"/>
      <c r="M31" s="99"/>
      <c r="N31" s="100"/>
      <c r="O31" s="359"/>
      <c r="P31" s="359"/>
      <c r="Q31" s="359"/>
      <c r="R31" s="26"/>
      <c r="S31" s="27"/>
      <c r="T31" s="8"/>
      <c r="U31" s="368"/>
      <c r="V31" s="368"/>
      <c r="W31" s="368"/>
      <c r="X31" s="368"/>
      <c r="Y31" s="366"/>
      <c r="Z31" s="368"/>
      <c r="AA31" s="368"/>
      <c r="AB31" s="368"/>
      <c r="AC31" s="368"/>
      <c r="AD31" s="368"/>
      <c r="AE31" s="368"/>
      <c r="AF31" s="368"/>
      <c r="AG31" s="368"/>
      <c r="AH31" s="368"/>
      <c r="AI31" s="368"/>
      <c r="AJ31" s="368"/>
      <c r="AK31" s="368"/>
      <c r="AL31" s="368"/>
    </row>
    <row r="32" spans="5:38" s="3" customFormat="1" ht="24.65" customHeight="1" thickBot="1" x14ac:dyDescent="0.5">
      <c r="E32" s="368"/>
      <c r="F32" s="368"/>
      <c r="G32" s="368"/>
      <c r="H32" s="368"/>
      <c r="I32" s="380"/>
      <c r="J32" s="380"/>
      <c r="K32" s="366"/>
      <c r="L32" s="368"/>
      <c r="M32" s="130"/>
      <c r="N32" s="44"/>
      <c r="O32" s="39"/>
      <c r="P32" s="185">
        <v>5.0999999999999996</v>
      </c>
      <c r="Q32" s="144"/>
      <c r="R32" s="549">
        <f>R35-4.2/100*R37+0.5/12</f>
        <v>709.94966666666664</v>
      </c>
      <c r="S32" s="550"/>
      <c r="T32" s="8"/>
      <c r="U32" s="368"/>
      <c r="V32" s="368"/>
      <c r="W32" s="368"/>
      <c r="X32" s="368"/>
      <c r="Y32" s="366"/>
      <c r="Z32" s="368"/>
      <c r="AA32" s="368"/>
      <c r="AB32" s="368"/>
      <c r="AC32" s="368"/>
      <c r="AD32" s="368"/>
      <c r="AE32" s="368"/>
      <c r="AF32" s="368"/>
      <c r="AG32" s="368"/>
      <c r="AH32" s="368"/>
      <c r="AI32" s="368"/>
      <c r="AJ32" s="368"/>
      <c r="AK32" s="368"/>
      <c r="AL32" s="368"/>
    </row>
    <row r="33" spans="5:38" s="3" customFormat="1" ht="18" customHeight="1" thickBot="1" x14ac:dyDescent="0.5">
      <c r="E33" s="368"/>
      <c r="F33" s="368"/>
      <c r="G33" s="368"/>
      <c r="H33" s="368"/>
      <c r="I33" s="380"/>
      <c r="J33" s="380"/>
      <c r="K33" s="366"/>
      <c r="L33" s="368"/>
      <c r="M33" s="146"/>
      <c r="N33" s="147"/>
      <c r="O33" s="71"/>
      <c r="P33" s="186">
        <f>(M34-R32)/P32</f>
        <v>-3.9215686274697058E-3</v>
      </c>
      <c r="Q33" s="145"/>
      <c r="R33" s="551"/>
      <c r="S33" s="552"/>
      <c r="T33" s="8"/>
      <c r="U33" s="368"/>
      <c r="V33" s="368"/>
      <c r="W33" s="368"/>
      <c r="X33" s="368"/>
      <c r="Y33" s="366"/>
      <c r="Z33" s="368"/>
      <c r="AA33" s="368"/>
      <c r="AB33" s="368"/>
      <c r="AC33" s="368"/>
      <c r="AD33" s="368"/>
      <c r="AE33" s="368"/>
      <c r="AF33" s="368"/>
      <c r="AG33" s="368"/>
      <c r="AH33" s="368"/>
      <c r="AI33" s="368"/>
      <c r="AJ33" s="368"/>
      <c r="AK33" s="368"/>
      <c r="AL33" s="368"/>
    </row>
    <row r="34" spans="5:38" s="3" customFormat="1" ht="10.9" customHeight="1" thickBot="1" x14ac:dyDescent="0.5">
      <c r="E34" s="368"/>
      <c r="F34" s="368"/>
      <c r="G34" s="368"/>
      <c r="H34" s="368"/>
      <c r="I34" s="380"/>
      <c r="J34" s="380"/>
      <c r="K34" s="366"/>
      <c r="L34" s="366"/>
      <c r="M34" s="549">
        <f>M37-4.2/100*M39+0.5/12</f>
        <v>709.92966666666655</v>
      </c>
      <c r="N34" s="550"/>
      <c r="O34" s="112"/>
      <c r="P34" s="368"/>
      <c r="Q34" s="386"/>
      <c r="R34" s="385"/>
      <c r="S34" s="387"/>
      <c r="T34" s="8"/>
      <c r="U34" s="368"/>
      <c r="V34" s="368"/>
      <c r="W34" s="368"/>
      <c r="X34" s="368"/>
      <c r="Y34" s="366"/>
      <c r="Z34" s="368"/>
      <c r="AA34" s="368"/>
      <c r="AB34" s="368"/>
      <c r="AC34" s="368"/>
      <c r="AD34" s="368"/>
      <c r="AE34" s="368"/>
      <c r="AF34" s="368"/>
      <c r="AG34" s="368"/>
      <c r="AH34" s="368"/>
      <c r="AI34" s="368"/>
      <c r="AJ34" s="368"/>
      <c r="AK34" s="368"/>
      <c r="AL34" s="368"/>
    </row>
    <row r="35" spans="5:38" s="3" customFormat="1" ht="15" thickBot="1" x14ac:dyDescent="0.4">
      <c r="E35" s="368"/>
      <c r="F35" s="368"/>
      <c r="G35" s="368"/>
      <c r="H35" s="368"/>
      <c r="I35" s="380"/>
      <c r="J35" s="380"/>
      <c r="K35" s="366"/>
      <c r="L35" s="366"/>
      <c r="M35" s="551"/>
      <c r="N35" s="552"/>
      <c r="O35" s="388"/>
      <c r="P35" s="368"/>
      <c r="Q35" s="368"/>
      <c r="R35" s="537">
        <v>709.95</v>
      </c>
      <c r="S35" s="538"/>
      <c r="T35" s="574" t="s">
        <v>5</v>
      </c>
      <c r="U35" s="368"/>
      <c r="V35" s="368"/>
      <c r="W35" s="368"/>
      <c r="X35" s="368"/>
      <c r="Y35" s="366"/>
      <c r="Z35" s="368"/>
      <c r="AA35" s="368"/>
      <c r="AB35" s="368"/>
      <c r="AC35" s="368"/>
      <c r="AD35" s="368"/>
      <c r="AE35" s="368"/>
      <c r="AF35" s="368"/>
      <c r="AG35" s="368"/>
      <c r="AH35" s="368"/>
      <c r="AI35" s="368"/>
      <c r="AJ35" s="368"/>
      <c r="AK35" s="368"/>
      <c r="AL35" s="368"/>
    </row>
    <row r="36" spans="5:38" s="3" customFormat="1" ht="10.15" customHeight="1" thickBot="1" x14ac:dyDescent="0.4">
      <c r="E36" s="368"/>
      <c r="F36" s="368"/>
      <c r="G36" s="368"/>
      <c r="H36" s="368"/>
      <c r="I36" s="380"/>
      <c r="J36" s="380"/>
      <c r="K36" s="366"/>
      <c r="L36" s="366"/>
      <c r="M36" s="371"/>
      <c r="N36" s="372"/>
      <c r="O36" s="374"/>
      <c r="P36" s="368"/>
      <c r="Q36" s="368"/>
      <c r="R36" s="539"/>
      <c r="S36" s="540"/>
      <c r="T36" s="574"/>
      <c r="U36" s="368"/>
      <c r="V36" s="368"/>
      <c r="W36" s="368"/>
      <c r="X36" s="368"/>
      <c r="Y36" s="366"/>
      <c r="Z36" s="368"/>
      <c r="AA36" s="368"/>
      <c r="AB36" s="368"/>
      <c r="AC36" s="368"/>
      <c r="AD36" s="368"/>
      <c r="AE36" s="368"/>
      <c r="AF36" s="368"/>
      <c r="AG36" s="368"/>
      <c r="AH36" s="368"/>
      <c r="AI36" s="368"/>
      <c r="AJ36" s="368"/>
      <c r="AK36" s="368"/>
      <c r="AL36" s="368"/>
    </row>
    <row r="37" spans="5:38" s="3" customFormat="1" ht="19" thickBot="1" x14ac:dyDescent="0.4">
      <c r="E37" s="368"/>
      <c r="F37" s="368"/>
      <c r="G37" s="368"/>
      <c r="H37" s="368"/>
      <c r="I37" s="380"/>
      <c r="J37" s="380"/>
      <c r="K37" s="366"/>
      <c r="L37" s="572" t="s">
        <v>5</v>
      </c>
      <c r="M37" s="537">
        <v>709.93</v>
      </c>
      <c r="N37" s="538"/>
      <c r="O37" s="368"/>
      <c r="P37" s="368"/>
      <c r="Q37" s="368"/>
      <c r="R37" s="563">
        <v>1</v>
      </c>
      <c r="S37" s="564"/>
      <c r="T37" s="8"/>
      <c r="U37" s="368"/>
      <c r="V37" s="368"/>
      <c r="W37" s="368"/>
      <c r="X37" s="368"/>
      <c r="Y37" s="366"/>
      <c r="Z37" s="368"/>
      <c r="AA37" s="368"/>
      <c r="AB37" s="368"/>
      <c r="AC37" s="368"/>
      <c r="AD37" s="368"/>
      <c r="AE37" s="368"/>
      <c r="AF37" s="368"/>
      <c r="AG37" s="368"/>
      <c r="AH37" s="368"/>
      <c r="AI37" s="368"/>
      <c r="AJ37" s="368"/>
      <c r="AK37" s="368"/>
      <c r="AL37" s="368"/>
    </row>
    <row r="38" spans="5:38" s="3" customFormat="1" ht="7.15" customHeight="1" thickBot="1" x14ac:dyDescent="0.4">
      <c r="E38" s="368"/>
      <c r="F38" s="368"/>
      <c r="G38" s="368"/>
      <c r="H38" s="368"/>
      <c r="I38" s="380"/>
      <c r="J38" s="380"/>
      <c r="K38" s="366"/>
      <c r="L38" s="572"/>
      <c r="M38" s="539"/>
      <c r="N38" s="540"/>
      <c r="O38" s="368"/>
      <c r="P38" s="368"/>
      <c r="Q38" s="368"/>
      <c r="R38" s="366"/>
      <c r="S38" s="368"/>
      <c r="T38" s="8"/>
      <c r="U38" s="368"/>
      <c r="V38" s="368"/>
      <c r="W38" s="368"/>
      <c r="X38" s="368"/>
      <c r="Y38" s="366"/>
      <c r="Z38" s="368"/>
      <c r="AA38" s="368"/>
      <c r="AB38" s="368"/>
      <c r="AC38" s="368"/>
      <c r="AD38" s="368"/>
      <c r="AE38" s="368"/>
      <c r="AF38" s="368"/>
      <c r="AG38" s="368"/>
      <c r="AH38" s="368"/>
      <c r="AI38" s="368"/>
      <c r="AJ38" s="368"/>
      <c r="AK38" s="368"/>
      <c r="AL38" s="368"/>
    </row>
    <row r="39" spans="5:38" s="3" customFormat="1" ht="19" thickBot="1" x14ac:dyDescent="0.4">
      <c r="E39" s="368"/>
      <c r="F39" s="368"/>
      <c r="G39" s="368"/>
      <c r="H39" s="368"/>
      <c r="I39" s="380"/>
      <c r="J39" s="380"/>
      <c r="K39" s="366"/>
      <c r="L39" s="366"/>
      <c r="M39" s="563">
        <v>1</v>
      </c>
      <c r="N39" s="564"/>
      <c r="O39" s="368"/>
      <c r="P39" s="370"/>
      <c r="Q39" s="368"/>
      <c r="R39" s="368"/>
      <c r="S39" s="368"/>
      <c r="T39" s="368"/>
      <c r="U39" s="368"/>
      <c r="V39" s="368"/>
      <c r="W39" s="368"/>
      <c r="X39" s="368"/>
      <c r="Y39" s="366"/>
      <c r="Z39" s="368"/>
      <c r="AA39" s="368"/>
      <c r="AB39" s="368"/>
      <c r="AC39" s="368"/>
      <c r="AD39" s="368"/>
      <c r="AE39" s="368"/>
      <c r="AF39" s="368"/>
      <c r="AG39" s="368"/>
      <c r="AH39" s="368"/>
      <c r="AI39" s="368"/>
      <c r="AJ39" s="368"/>
      <c r="AK39" s="368"/>
      <c r="AL39" s="368"/>
    </row>
    <row r="40" spans="5:38" s="3" customFormat="1" x14ac:dyDescent="0.35">
      <c r="E40" s="368"/>
      <c r="F40" s="368"/>
      <c r="G40" s="368"/>
      <c r="H40" s="368"/>
      <c r="I40" s="380"/>
      <c r="J40" s="380"/>
      <c r="K40" s="366"/>
      <c r="L40" s="366"/>
      <c r="M40" s="366"/>
      <c r="N40" s="368"/>
      <c r="O40" s="368"/>
      <c r="P40" s="370"/>
      <c r="Q40" s="368"/>
      <c r="R40" s="368"/>
      <c r="S40" s="368"/>
      <c r="T40" s="368"/>
      <c r="U40" s="368"/>
      <c r="V40" s="368"/>
      <c r="W40" s="368"/>
      <c r="X40" s="368"/>
      <c r="Y40" s="366"/>
      <c r="Z40" s="368"/>
      <c r="AA40" s="368"/>
      <c r="AB40" s="368"/>
      <c r="AC40" s="368"/>
      <c r="AD40" s="368"/>
      <c r="AE40" s="368"/>
      <c r="AF40" s="368"/>
      <c r="AG40" s="368"/>
      <c r="AH40" s="368"/>
      <c r="AI40" s="368"/>
      <c r="AJ40" s="368"/>
      <c r="AK40" s="368"/>
      <c r="AL40" s="368"/>
    </row>
    <row r="41" spans="5:38" s="3" customFormat="1" ht="15" customHeight="1" x14ac:dyDescent="0.35">
      <c r="E41" s="366"/>
      <c r="F41" s="366"/>
      <c r="G41" s="366"/>
      <c r="H41" s="366"/>
      <c r="I41" s="380"/>
      <c r="J41" s="380"/>
      <c r="K41" s="366"/>
      <c r="L41" s="368"/>
      <c r="O41" s="6"/>
      <c r="P41" s="5"/>
      <c r="Q41" s="1"/>
      <c r="R41" s="1"/>
      <c r="S41" s="1"/>
      <c r="T41" s="1"/>
      <c r="Y41" s="6"/>
    </row>
    <row r="42" spans="5:38" s="3" customFormat="1" x14ac:dyDescent="0.35">
      <c r="E42" s="6"/>
      <c r="F42" s="6"/>
      <c r="G42" s="6"/>
      <c r="H42" s="6"/>
      <c r="I42" s="7"/>
      <c r="J42" s="7"/>
      <c r="K42" s="6"/>
      <c r="O42" s="6"/>
      <c r="P42" s="5"/>
      <c r="Q42" s="1"/>
      <c r="Y42" s="6"/>
    </row>
    <row r="43" spans="5:38" s="3" customFormat="1" ht="14.5" customHeight="1" x14ac:dyDescent="0.35">
      <c r="E43" s="6"/>
      <c r="F43" s="6"/>
      <c r="G43" s="6"/>
      <c r="H43" s="6"/>
      <c r="I43" s="7"/>
      <c r="J43" s="7"/>
      <c r="K43" s="6"/>
      <c r="O43" s="6"/>
      <c r="P43" s="5"/>
      <c r="Q43" s="1"/>
      <c r="Y43" s="6"/>
    </row>
    <row r="44" spans="5:38" s="3" customFormat="1" ht="15" customHeight="1" x14ac:dyDescent="0.35">
      <c r="E44" s="6"/>
      <c r="F44" s="6"/>
      <c r="G44" s="6"/>
      <c r="H44" s="6"/>
      <c r="I44" s="7"/>
      <c r="J44" s="7"/>
      <c r="K44" s="6"/>
      <c r="O44" s="6"/>
      <c r="P44" s="5"/>
      <c r="Q44" s="1"/>
      <c r="Y44" s="6"/>
    </row>
    <row r="45" spans="5:38" s="3" customFormat="1" x14ac:dyDescent="0.35">
      <c r="E45" s="6"/>
      <c r="F45" s="6"/>
      <c r="G45" s="6"/>
      <c r="H45" s="6"/>
      <c r="I45" s="7"/>
      <c r="J45" s="7"/>
      <c r="K45" s="6"/>
      <c r="O45" s="6"/>
      <c r="P45" s="5"/>
      <c r="Q45" s="1"/>
      <c r="Y45" s="6"/>
    </row>
    <row r="46" spans="5:38" s="3" customFormat="1" x14ac:dyDescent="0.35">
      <c r="E46" s="6"/>
      <c r="F46" s="6"/>
      <c r="G46" s="6"/>
      <c r="H46" s="6"/>
      <c r="I46" s="7"/>
      <c r="J46" s="7"/>
      <c r="K46" s="6"/>
      <c r="O46" s="6"/>
      <c r="P46" s="5"/>
      <c r="Q46" s="1"/>
      <c r="Y46" s="6"/>
    </row>
    <row r="47" spans="5:38" s="3" customFormat="1" x14ac:dyDescent="0.35">
      <c r="E47" s="6"/>
      <c r="F47" s="6"/>
      <c r="G47" s="6"/>
      <c r="H47" s="6"/>
      <c r="I47" s="7"/>
      <c r="J47" s="7"/>
      <c r="K47" s="6"/>
      <c r="L47" s="6"/>
      <c r="M47" s="6"/>
      <c r="N47" s="6"/>
      <c r="O47" s="6"/>
      <c r="P47" s="5"/>
      <c r="Q47" s="1"/>
      <c r="Y47" s="6"/>
    </row>
    <row r="48" spans="5:38" s="3" customFormat="1" x14ac:dyDescent="0.35">
      <c r="E48" s="6"/>
      <c r="F48" s="6"/>
      <c r="G48" s="6"/>
      <c r="H48" s="6"/>
      <c r="I48" s="7"/>
      <c r="J48" s="7"/>
      <c r="K48" s="6"/>
      <c r="L48" s="6"/>
      <c r="M48" s="6"/>
      <c r="N48" s="6"/>
      <c r="O48" s="6"/>
      <c r="P48" s="5"/>
      <c r="Q48" s="1"/>
      <c r="Y48" s="6"/>
    </row>
  </sheetData>
  <mergeCells count="27">
    <mergeCell ref="L37:L38"/>
    <mergeCell ref="M37:N38"/>
    <mergeCell ref="R37:S37"/>
    <mergeCell ref="M39:N39"/>
    <mergeCell ref="AI20:AI21"/>
    <mergeCell ref="AG22:AH22"/>
    <mergeCell ref="M27:N28"/>
    <mergeCell ref="R27:S28"/>
    <mergeCell ref="R32:S33"/>
    <mergeCell ref="M34:N35"/>
    <mergeCell ref="R35:S36"/>
    <mergeCell ref="T35:T36"/>
    <mergeCell ref="Y15:Z16"/>
    <mergeCell ref="AG15:AH16"/>
    <mergeCell ref="AJ15:AJ16"/>
    <mergeCell ref="AK15:AK16"/>
    <mergeCell ref="F20:G21"/>
    <mergeCell ref="M20:N21"/>
    <mergeCell ref="R20:S21"/>
    <mergeCell ref="Y20:Z21"/>
    <mergeCell ref="AD20:AE21"/>
    <mergeCell ref="AG20:AH21"/>
    <mergeCell ref="M8:N9"/>
    <mergeCell ref="R8:S9"/>
    <mergeCell ref="F15:G16"/>
    <mergeCell ref="M15:N16"/>
    <mergeCell ref="R15:S16"/>
  </mergeCells>
  <dataValidations count="2">
    <dataValidation type="list" allowBlank="1" showInputMessage="1" showErrorMessage="1" sqref="I16 I21 N11 S11" xr:uid="{A418BE78-502C-418B-8AF0-8CBFF0B649C8}">
      <formula1>"--,5,10,15"</formula1>
    </dataValidation>
    <dataValidation type="list" allowBlank="1" showInputMessage="1" showErrorMessage="1" sqref="M39:N39 R37:S37 AI20:AI21 AK15:AK16" xr:uid="{AD990ECE-F295-40E2-A210-ADDA7B86C39B}">
      <formula1>"--,1,1.5,2"</formula1>
    </dataValidation>
  </dataValidation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61F4A-E54E-477B-95B0-E8E849A3BA96}">
  <sheetPr>
    <tabColor rgb="FF00B0F0"/>
  </sheetPr>
  <dimension ref="A7:AR34"/>
  <sheetViews>
    <sheetView topLeftCell="D1" zoomScale="90" zoomScaleNormal="90" workbookViewId="0">
      <selection activeCell="AM33" sqref="AM33"/>
    </sheetView>
  </sheetViews>
  <sheetFormatPr defaultColWidth="8.81640625" defaultRowHeight="14.5" x14ac:dyDescent="0.35"/>
  <cols>
    <col min="1" max="1" width="4.26953125" style="6" customWidth="1"/>
    <col min="2" max="4" width="8.81640625" style="6"/>
    <col min="5" max="5" width="6.7265625" style="6" customWidth="1"/>
    <col min="6" max="6" width="3.81640625" style="6" customWidth="1"/>
    <col min="7" max="7" width="4.26953125" style="6" customWidth="1"/>
    <col min="8" max="8" width="3" style="6" customWidth="1"/>
    <col min="9" max="9" width="2.26953125" style="6" customWidth="1"/>
    <col min="10" max="10" width="7.81640625" style="6" customWidth="1"/>
    <col min="11" max="11" width="2.453125" style="6" customWidth="1"/>
    <col min="12" max="12" width="11.54296875" style="6" customWidth="1"/>
    <col min="13" max="13" width="2" style="6" bestFit="1" customWidth="1"/>
    <col min="14" max="14" width="4.453125" style="6" customWidth="1"/>
    <col min="15" max="15" width="10.453125" style="6" customWidth="1"/>
    <col min="16" max="16" width="3" style="6" customWidth="1"/>
    <col min="17" max="17" width="3.81640625" style="6" customWidth="1"/>
    <col min="18" max="18" width="9.7265625" style="6" customWidth="1"/>
    <col min="19" max="20" width="3.81640625" style="6" customWidth="1"/>
    <col min="21" max="21" width="9.7265625" style="6" customWidth="1"/>
    <col min="22" max="22" width="3.81640625" style="6" customWidth="1"/>
    <col min="23" max="23" width="9.7265625" style="6" customWidth="1"/>
    <col min="24" max="24" width="3.81640625" style="6" customWidth="1"/>
    <col min="25" max="25" width="2.54296875" style="6" customWidth="1"/>
    <col min="26" max="26" width="5.26953125" style="6" bestFit="1" customWidth="1"/>
    <col min="27" max="27" width="5.26953125" style="5" bestFit="1" customWidth="1"/>
    <col min="28" max="28" width="2.7265625" style="3" customWidth="1"/>
    <col min="29" max="29" width="12.1796875" style="3" customWidth="1"/>
    <col min="30" max="30" width="1.26953125" style="3" customWidth="1"/>
    <col min="31" max="31" width="7.453125" style="3" customWidth="1"/>
    <col min="32" max="32" width="2.26953125" style="3" customWidth="1"/>
    <col min="33" max="34" width="4.7265625" style="6" customWidth="1"/>
    <col min="35" max="35" width="1.7265625" style="6" customWidth="1"/>
    <col min="36" max="36" width="6.26953125" style="6" customWidth="1"/>
    <col min="37" max="37" width="1.7265625" style="6" customWidth="1"/>
    <col min="38" max="38" width="4" style="6" customWidth="1"/>
    <col min="39" max="39" width="4.26953125" style="6" customWidth="1"/>
    <col min="40" max="40" width="2.26953125" style="6" customWidth="1"/>
    <col min="41" max="41" width="2.453125" style="6" bestFit="1" customWidth="1"/>
    <col min="42" max="42" width="8.26953125" style="6" bestFit="1" customWidth="1"/>
    <col min="43" max="43" width="2.453125" style="6" bestFit="1" customWidth="1"/>
    <col min="44" max="16384" width="8.81640625" style="6"/>
  </cols>
  <sheetData>
    <row r="7" spans="1:44" x14ac:dyDescent="0.35"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368"/>
      <c r="V7" s="368"/>
      <c r="W7" s="368"/>
      <c r="X7" s="368"/>
      <c r="Y7" s="368"/>
      <c r="Z7" s="368"/>
      <c r="AA7" s="368"/>
      <c r="AC7" s="368"/>
      <c r="AD7" s="368"/>
      <c r="AE7" s="368"/>
      <c r="AF7" s="368"/>
    </row>
    <row r="8" spans="1:44" ht="21.5" thickBot="1" x14ac:dyDescent="0.55000000000000004">
      <c r="B8" s="3"/>
      <c r="C8" s="3"/>
      <c r="D8" s="3"/>
      <c r="E8" s="3"/>
      <c r="J8" s="410"/>
      <c r="K8" s="410"/>
      <c r="L8" s="411" t="s">
        <v>4</v>
      </c>
      <c r="M8" s="410"/>
      <c r="N8" s="410"/>
      <c r="O8" s="410"/>
      <c r="P8" s="410"/>
      <c r="Q8" s="410"/>
      <c r="R8" s="412"/>
      <c r="S8" s="413"/>
      <c r="T8" s="413"/>
      <c r="U8" s="413"/>
      <c r="V8" s="413"/>
      <c r="W8" s="412"/>
      <c r="X8" s="413"/>
      <c r="Y8" s="410"/>
      <c r="Z8" s="410"/>
      <c r="AA8" s="412"/>
      <c r="AC8" s="411" t="s">
        <v>4</v>
      </c>
      <c r="AD8" s="413"/>
      <c r="AE8" s="413"/>
      <c r="AF8" s="368"/>
    </row>
    <row r="9" spans="1:44" ht="16.899999999999999" customHeight="1" thickTop="1" thickBot="1" x14ac:dyDescent="0.55000000000000004">
      <c r="B9" s="3"/>
      <c r="C9" s="3"/>
      <c r="D9" s="3"/>
      <c r="E9" s="3"/>
      <c r="J9" s="598">
        <v>0.9</v>
      </c>
      <c r="K9" s="410"/>
      <c r="L9" s="667">
        <v>690.92</v>
      </c>
      <c r="M9" s="224"/>
      <c r="N9" s="647">
        <f>L9-4.2/100*J9+0.5/12</f>
        <v>690.92386666666664</v>
      </c>
      <c r="O9" s="648"/>
      <c r="P9" s="257"/>
      <c r="Q9" s="258"/>
      <c r="R9" s="259">
        <f>(T9-N9)/R10</f>
        <v>5.8974358974130429E-4</v>
      </c>
      <c r="S9" s="260"/>
      <c r="T9" s="690">
        <v>690.93</v>
      </c>
      <c r="U9" s="691"/>
      <c r="V9" s="260"/>
      <c r="W9" s="259">
        <f>(T9-Z9)/W10</f>
        <v>4.7936507936529298E-3</v>
      </c>
      <c r="X9" s="260"/>
      <c r="Y9" s="257"/>
      <c r="Z9" s="647">
        <f>AC9-4.2/100*AE9+0.5/12</f>
        <v>690.87966666666659</v>
      </c>
      <c r="AA9" s="648"/>
      <c r="AC9" s="667">
        <v>690.88</v>
      </c>
      <c r="AD9" s="223"/>
      <c r="AE9" s="598">
        <v>1</v>
      </c>
      <c r="AF9" s="368"/>
      <c r="AR9" s="3"/>
    </row>
    <row r="10" spans="1:44" ht="16.899999999999999" customHeight="1" thickBot="1" x14ac:dyDescent="0.55000000000000004">
      <c r="B10" s="3"/>
      <c r="C10" s="3"/>
      <c r="D10" s="3"/>
      <c r="E10" s="3"/>
      <c r="J10" s="599"/>
      <c r="K10" s="410"/>
      <c r="L10" s="668"/>
      <c r="M10" s="224"/>
      <c r="N10" s="649"/>
      <c r="O10" s="650"/>
      <c r="P10" s="261"/>
      <c r="Q10" s="262"/>
      <c r="R10" s="263">
        <v>10.4</v>
      </c>
      <c r="S10" s="264"/>
      <c r="T10" s="692"/>
      <c r="U10" s="693"/>
      <c r="V10" s="264"/>
      <c r="W10" s="263">
        <v>10.5</v>
      </c>
      <c r="X10" s="264"/>
      <c r="Y10" s="261"/>
      <c r="Z10" s="649"/>
      <c r="AA10" s="650"/>
      <c r="AC10" s="668"/>
      <c r="AD10" s="223"/>
      <c r="AE10" s="599"/>
      <c r="AF10" s="368"/>
      <c r="AR10" s="3"/>
    </row>
    <row r="11" spans="1:44" ht="11.5" customHeight="1" x14ac:dyDescent="0.5">
      <c r="A11" s="3"/>
      <c r="B11" s="3"/>
      <c r="C11" s="3"/>
      <c r="D11" s="3"/>
      <c r="E11" s="3"/>
      <c r="J11" s="410"/>
      <c r="K11" s="410"/>
      <c r="L11" s="410"/>
      <c r="M11" s="410"/>
      <c r="N11" s="265"/>
      <c r="O11" s="266"/>
      <c r="P11" s="267"/>
      <c r="Q11" s="345"/>
      <c r="R11" s="345"/>
      <c r="S11" s="345"/>
      <c r="T11" s="268"/>
      <c r="U11" s="269"/>
      <c r="V11" s="345"/>
      <c r="W11" s="345"/>
      <c r="X11" s="345"/>
      <c r="Y11" s="267"/>
      <c r="Z11" s="270"/>
      <c r="AA11" s="243"/>
      <c r="AC11" s="415"/>
      <c r="AD11" s="413"/>
      <c r="AE11" s="410"/>
      <c r="AF11" s="368"/>
    </row>
    <row r="12" spans="1:44" ht="37" x14ac:dyDescent="0.5">
      <c r="A12" s="3"/>
      <c r="B12" s="3"/>
      <c r="C12" s="3"/>
      <c r="D12" s="3"/>
      <c r="E12" s="3"/>
      <c r="J12" s="410"/>
      <c r="K12" s="410"/>
      <c r="L12" s="410"/>
      <c r="M12" s="410"/>
      <c r="N12" s="271">
        <v>8.1</v>
      </c>
      <c r="O12" s="272">
        <f>(N14-N9)/N12</f>
        <v>3.6296296296308198E-3</v>
      </c>
      <c r="P12" s="267"/>
      <c r="Q12" s="345"/>
      <c r="R12" s="345" t="s">
        <v>13</v>
      </c>
      <c r="S12" s="345"/>
      <c r="T12" s="268">
        <f>(T14-T9)/U12</f>
        <v>4.1450777202152646E-3</v>
      </c>
      <c r="U12" s="269">
        <v>9.65</v>
      </c>
      <c r="V12" s="345"/>
      <c r="W12" s="345" t="s">
        <v>13</v>
      </c>
      <c r="X12" s="345"/>
      <c r="Y12" s="267"/>
      <c r="Z12" s="242">
        <f>(Z14-Z9)/AA12</f>
        <v>2.7027027027002447E-3</v>
      </c>
      <c r="AA12" s="243">
        <v>11.1</v>
      </c>
      <c r="AC12" s="410"/>
      <c r="AD12" s="413"/>
      <c r="AE12" s="410"/>
      <c r="AF12" s="368"/>
    </row>
    <row r="13" spans="1:44" ht="12" customHeight="1" thickBot="1" x14ac:dyDescent="0.55000000000000004">
      <c r="A13" s="3"/>
      <c r="B13" s="3"/>
      <c r="C13" s="3"/>
      <c r="D13" s="3"/>
      <c r="E13" s="3"/>
      <c r="J13" s="410"/>
      <c r="K13" s="410"/>
      <c r="L13" s="410"/>
      <c r="M13" s="410"/>
      <c r="N13" s="273"/>
      <c r="O13" s="274"/>
      <c r="P13" s="267"/>
      <c r="Q13" s="345"/>
      <c r="R13" s="345"/>
      <c r="S13" s="345"/>
      <c r="T13" s="268"/>
      <c r="U13" s="269"/>
      <c r="V13" s="345"/>
      <c r="W13" s="345"/>
      <c r="X13" s="345"/>
      <c r="Y13" s="267"/>
      <c r="Z13" s="270"/>
      <c r="AA13" s="243"/>
      <c r="AC13" s="410"/>
      <c r="AD13" s="413"/>
      <c r="AE13" s="410"/>
      <c r="AF13" s="368"/>
    </row>
    <row r="14" spans="1:44" s="3" customFormat="1" ht="16.899999999999999" customHeight="1" thickTop="1" thickBot="1" x14ac:dyDescent="0.55000000000000004">
      <c r="I14" s="6"/>
      <c r="J14" s="598">
        <v>1.2</v>
      </c>
      <c r="K14" s="410"/>
      <c r="L14" s="667">
        <v>690.95</v>
      </c>
      <c r="M14" s="413"/>
      <c r="N14" s="647">
        <f>L14-3.2/100*J14+0.5/12</f>
        <v>690.95326666666665</v>
      </c>
      <c r="O14" s="648"/>
      <c r="P14" s="257"/>
      <c r="Q14" s="258"/>
      <c r="R14" s="259">
        <f>(T14-N14)/R15</f>
        <v>1.838827838832663E-3</v>
      </c>
      <c r="S14" s="260"/>
      <c r="T14" s="690">
        <v>690.97</v>
      </c>
      <c r="U14" s="691"/>
      <c r="V14" s="260"/>
      <c r="W14" s="259">
        <f>(T14-Z14)/W15</f>
        <v>6.4874551971462746E-3</v>
      </c>
      <c r="X14" s="260"/>
      <c r="Y14" s="257"/>
      <c r="Z14" s="647">
        <f>AC14-4.2/100*AE14+0.5/12</f>
        <v>690.90966666666657</v>
      </c>
      <c r="AA14" s="648"/>
      <c r="AC14" s="667">
        <v>690.91</v>
      </c>
      <c r="AD14" s="223"/>
      <c r="AE14" s="598">
        <v>1</v>
      </c>
      <c r="AF14" s="368"/>
    </row>
    <row r="15" spans="1:44" s="3" customFormat="1" ht="16.899999999999999" customHeight="1" thickBot="1" x14ac:dyDescent="0.55000000000000004">
      <c r="I15" s="6"/>
      <c r="J15" s="599"/>
      <c r="K15" s="410"/>
      <c r="L15" s="668"/>
      <c r="M15" s="413"/>
      <c r="N15" s="649"/>
      <c r="O15" s="650"/>
      <c r="P15" s="261"/>
      <c r="Q15" s="262"/>
      <c r="R15" s="263">
        <v>9.1</v>
      </c>
      <c r="S15" s="264"/>
      <c r="T15" s="692"/>
      <c r="U15" s="693"/>
      <c r="V15" s="264"/>
      <c r="W15" s="263">
        <v>9.3000000000000007</v>
      </c>
      <c r="X15" s="264"/>
      <c r="Y15" s="261"/>
      <c r="Z15" s="649"/>
      <c r="AA15" s="650"/>
      <c r="AC15" s="668"/>
      <c r="AD15" s="223"/>
      <c r="AE15" s="599"/>
      <c r="AF15" s="368"/>
    </row>
    <row r="16" spans="1:44" ht="21" x14ac:dyDescent="0.5">
      <c r="A16" s="3"/>
      <c r="B16" s="3"/>
      <c r="C16" s="3"/>
      <c r="D16" s="3"/>
      <c r="E16" s="3"/>
      <c r="J16" s="410"/>
      <c r="K16" s="410"/>
      <c r="L16" s="411" t="s">
        <v>4</v>
      </c>
      <c r="M16" s="410"/>
      <c r="N16" s="410"/>
      <c r="O16" s="410"/>
      <c r="P16" s="410"/>
      <c r="Q16" s="410"/>
      <c r="R16" s="412"/>
      <c r="S16" s="413"/>
      <c r="T16" s="413"/>
      <c r="U16" s="413"/>
      <c r="V16" s="413"/>
      <c r="W16" s="412"/>
      <c r="X16" s="413"/>
      <c r="Y16" s="410"/>
      <c r="Z16" s="410"/>
      <c r="AA16" s="412"/>
      <c r="AC16" s="411" t="s">
        <v>4</v>
      </c>
      <c r="AD16" s="413"/>
      <c r="AE16" s="413"/>
      <c r="AF16" s="368"/>
    </row>
    <row r="17" spans="1:33" s="3" customFormat="1" ht="15" customHeight="1" x14ac:dyDescent="0.5">
      <c r="I17" s="6"/>
      <c r="J17" s="366"/>
      <c r="K17" s="410"/>
      <c r="L17" s="380"/>
      <c r="M17" s="366"/>
      <c r="N17" s="369"/>
      <c r="O17" s="369"/>
      <c r="P17" s="368"/>
      <c r="Q17" s="368"/>
      <c r="R17" s="368"/>
      <c r="S17" s="368"/>
      <c r="T17" s="368"/>
      <c r="U17" s="368"/>
      <c r="V17" s="368"/>
      <c r="W17" s="368"/>
      <c r="X17" s="368"/>
      <c r="Y17" s="368"/>
      <c r="Z17" s="368"/>
      <c r="AA17" s="368"/>
      <c r="AC17" s="368"/>
      <c r="AD17" s="368"/>
      <c r="AE17" s="368"/>
      <c r="AF17" s="368"/>
      <c r="AG17" s="6"/>
    </row>
    <row r="18" spans="1:33" s="3" customFormat="1" ht="15" customHeight="1" x14ac:dyDescent="0.35">
      <c r="K18" s="6"/>
      <c r="AB18" s="221"/>
      <c r="AF18" s="368"/>
      <c r="AG18" s="6"/>
    </row>
    <row r="19" spans="1:33" s="3" customFormat="1" ht="18" customHeight="1" x14ac:dyDescent="0.35">
      <c r="AB19" s="221"/>
      <c r="AG19" s="6"/>
    </row>
    <row r="20" spans="1:33" s="3" customFormat="1" ht="10.9" customHeight="1" x14ac:dyDescent="0.35">
      <c r="AG20" s="6"/>
    </row>
    <row r="21" spans="1:33" s="3" customFormat="1" x14ac:dyDescent="0.35">
      <c r="AG21" s="6"/>
    </row>
    <row r="22" spans="1:33" s="3" customFormat="1" ht="10.15" customHeight="1" x14ac:dyDescent="0.35">
      <c r="AG22" s="6"/>
    </row>
    <row r="23" spans="1:33" s="3" customFormat="1" x14ac:dyDescent="0.35">
      <c r="A23" s="6"/>
      <c r="B23" s="6"/>
      <c r="C23" s="6"/>
      <c r="D23" s="6"/>
      <c r="E23" s="6"/>
    </row>
    <row r="24" spans="1:33" s="3" customFormat="1" ht="7.15" customHeight="1" x14ac:dyDescent="0.35">
      <c r="A24" s="6"/>
      <c r="B24" s="6"/>
      <c r="C24" s="6"/>
      <c r="D24" s="6"/>
      <c r="E24" s="6"/>
    </row>
    <row r="25" spans="1:33" s="3" customFormat="1" x14ac:dyDescent="0.35">
      <c r="A25" s="6"/>
      <c r="B25" s="6"/>
      <c r="C25" s="6"/>
      <c r="D25" s="6"/>
      <c r="E25" s="6"/>
      <c r="AG25" s="6"/>
    </row>
    <row r="26" spans="1:33" s="3" customFormat="1" x14ac:dyDescent="0.35">
      <c r="A26" s="6"/>
      <c r="B26" s="6"/>
      <c r="C26" s="6"/>
      <c r="D26" s="6"/>
      <c r="E26" s="6"/>
      <c r="AG26" s="6"/>
    </row>
    <row r="27" spans="1:33" s="3" customFormat="1" ht="15" customHeight="1" x14ac:dyDescent="0.35">
      <c r="A27" s="6"/>
      <c r="B27" s="6"/>
      <c r="C27" s="6"/>
      <c r="D27" s="6"/>
      <c r="E27" s="6"/>
      <c r="Y27" s="6"/>
      <c r="Z27" s="6"/>
      <c r="AA27" s="5"/>
      <c r="AG27" s="6"/>
    </row>
    <row r="28" spans="1:33" s="3" customFormat="1" x14ac:dyDescent="0.35">
      <c r="A28" s="6"/>
      <c r="B28" s="6"/>
      <c r="C28" s="6"/>
      <c r="D28" s="6"/>
      <c r="E28" s="6"/>
      <c r="Y28" s="6"/>
      <c r="Z28" s="6"/>
      <c r="AA28" s="5"/>
      <c r="AG28" s="6"/>
    </row>
    <row r="29" spans="1:33" s="3" customFormat="1" ht="14.5" customHeight="1" x14ac:dyDescent="0.35">
      <c r="A29" s="6"/>
      <c r="B29" s="6"/>
      <c r="C29" s="6"/>
      <c r="D29" s="6"/>
      <c r="E29" s="6"/>
      <c r="Y29" s="6"/>
      <c r="Z29" s="6"/>
      <c r="AA29" s="5"/>
      <c r="AG29" s="6"/>
    </row>
    <row r="30" spans="1:33" s="3" customFormat="1" ht="15" customHeight="1" x14ac:dyDescent="0.35">
      <c r="A30" s="6"/>
      <c r="B30" s="6"/>
      <c r="C30" s="6"/>
      <c r="D30" s="6"/>
      <c r="E30" s="6"/>
      <c r="Y30" s="6"/>
      <c r="Z30" s="6"/>
      <c r="AA30" s="5"/>
      <c r="AG30" s="6"/>
    </row>
    <row r="31" spans="1:33" s="3" customFormat="1" x14ac:dyDescent="0.35">
      <c r="A31" s="6"/>
      <c r="B31" s="6"/>
      <c r="C31" s="6"/>
      <c r="D31" s="6"/>
      <c r="E31" s="6"/>
      <c r="Y31" s="6"/>
      <c r="Z31" s="6"/>
      <c r="AA31" s="5"/>
      <c r="AG31" s="6"/>
    </row>
    <row r="32" spans="1:33" s="3" customFormat="1" x14ac:dyDescent="0.35">
      <c r="A32" s="6"/>
      <c r="B32" s="6"/>
      <c r="C32" s="6"/>
      <c r="D32" s="6"/>
      <c r="E32" s="6"/>
      <c r="Y32" s="6"/>
      <c r="Z32" s="6"/>
      <c r="AA32" s="5"/>
      <c r="AG32" s="6"/>
    </row>
    <row r="33" spans="1:33" s="3" customFormat="1" x14ac:dyDescent="0.35">
      <c r="A33" s="6"/>
      <c r="B33" s="6"/>
      <c r="C33" s="6"/>
      <c r="D33" s="6"/>
      <c r="E33" s="6"/>
      <c r="Y33" s="6"/>
      <c r="Z33" s="6"/>
      <c r="AA33" s="5"/>
      <c r="AG33" s="6"/>
    </row>
    <row r="34" spans="1:33" s="3" customFormat="1" x14ac:dyDescent="0.35">
      <c r="A34" s="6"/>
      <c r="B34" s="6"/>
      <c r="C34" s="6"/>
      <c r="D34" s="6"/>
      <c r="E34" s="6"/>
      <c r="Y34" s="6"/>
      <c r="Z34" s="6"/>
      <c r="AA34" s="5"/>
      <c r="AG34" s="6"/>
    </row>
  </sheetData>
  <mergeCells count="14">
    <mergeCell ref="AE9:AE10"/>
    <mergeCell ref="J14:J15"/>
    <mergeCell ref="L14:L15"/>
    <mergeCell ref="N14:O15"/>
    <mergeCell ref="T14:U15"/>
    <mergeCell ref="Z14:AA15"/>
    <mergeCell ref="AC14:AC15"/>
    <mergeCell ref="AE14:AE15"/>
    <mergeCell ref="J9:J10"/>
    <mergeCell ref="L9:L10"/>
    <mergeCell ref="N9:O10"/>
    <mergeCell ref="T9:U10"/>
    <mergeCell ref="Z9:AA10"/>
    <mergeCell ref="AC9:AC10"/>
  </mergeCells>
  <printOptions horizontalCentered="1" verticalCentered="1"/>
  <pageMargins left="0.7" right="0.7" top="0.75" bottom="0.75" header="0.3" footer="0.3"/>
  <pageSetup orientation="landscape" r:id="rId1"/>
  <headerFooter>
    <oddHeader>&amp;C&amp;"Arial,Bold Italic"
ADA MEDIAN ISLAND CROSSING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515CC-A53C-4C36-9A65-7EAB4FD55583}">
  <sheetPr>
    <tabColor rgb="FFFF0000"/>
  </sheetPr>
  <dimension ref="A3:AR34"/>
  <sheetViews>
    <sheetView topLeftCell="A7" zoomScale="90" zoomScaleNormal="90" workbookViewId="0">
      <selection activeCell="C38" sqref="C38"/>
    </sheetView>
  </sheetViews>
  <sheetFormatPr defaultColWidth="8.81640625" defaultRowHeight="14.5" x14ac:dyDescent="0.35"/>
  <cols>
    <col min="1" max="1" width="4.26953125" style="6" customWidth="1"/>
    <col min="2" max="4" width="8.81640625" style="6"/>
    <col min="5" max="5" width="6.7265625" style="6" customWidth="1"/>
    <col min="6" max="6" width="3.81640625" style="6" customWidth="1"/>
    <col min="7" max="7" width="4.26953125" style="6" customWidth="1"/>
    <col min="8" max="8" width="3" style="6" customWidth="1"/>
    <col min="9" max="9" width="2.26953125" style="6" customWidth="1"/>
    <col min="10" max="10" width="7.81640625" style="6" customWidth="1"/>
    <col min="11" max="11" width="2.453125" style="6" customWidth="1"/>
    <col min="12" max="12" width="9.1796875" style="6" customWidth="1"/>
    <col min="13" max="13" width="2" style="6" bestFit="1" customWidth="1"/>
    <col min="14" max="14" width="4.453125" style="6" customWidth="1"/>
    <col min="15" max="15" width="4.54296875" style="6" customWidth="1"/>
    <col min="16" max="16" width="3" style="6" customWidth="1"/>
    <col min="17" max="17" width="3.81640625" style="6" customWidth="1"/>
    <col min="18" max="18" width="10.453125" style="6" customWidth="1"/>
    <col min="19" max="20" width="3.81640625" style="6" customWidth="1"/>
    <col min="21" max="21" width="5.26953125" style="6" bestFit="1" customWidth="1"/>
    <col min="22" max="22" width="3.81640625" style="6" customWidth="1"/>
    <col min="23" max="23" width="9.1796875" style="6" bestFit="1" customWidth="1"/>
    <col min="24" max="24" width="3.81640625" style="6" customWidth="1"/>
    <col min="25" max="25" width="2.54296875" style="6" customWidth="1"/>
    <col min="26" max="26" width="5.26953125" style="6" bestFit="1" customWidth="1"/>
    <col min="27" max="27" width="5.26953125" style="5" bestFit="1" customWidth="1"/>
    <col min="28" max="28" width="2.7265625" style="3" customWidth="1"/>
    <col min="29" max="29" width="9.7265625" style="3" bestFit="1" customWidth="1"/>
    <col min="30" max="30" width="1.26953125" style="3" customWidth="1"/>
    <col min="31" max="31" width="7.453125" style="3" customWidth="1"/>
    <col min="32" max="32" width="2.26953125" style="3" customWidth="1"/>
    <col min="33" max="34" width="4.7265625" style="6" customWidth="1"/>
    <col min="35" max="35" width="1.7265625" style="6" customWidth="1"/>
    <col min="36" max="36" width="8.453125" style="6" customWidth="1"/>
    <col min="37" max="37" width="1.7265625" style="6" customWidth="1"/>
    <col min="38" max="38" width="4" style="6" customWidth="1"/>
    <col min="39" max="39" width="9.453125" style="6" customWidth="1"/>
    <col min="40" max="40" width="2.26953125" style="6" customWidth="1"/>
    <col min="41" max="41" width="7.7265625" style="6" customWidth="1"/>
    <col min="42" max="42" width="8.26953125" style="6" bestFit="1" customWidth="1"/>
    <col min="43" max="43" width="2.453125" style="6" bestFit="1" customWidth="1"/>
    <col min="44" max="16384" width="8.81640625" style="6"/>
  </cols>
  <sheetData>
    <row r="3" spans="1:44" x14ac:dyDescent="0.35">
      <c r="F3" s="694" t="s">
        <v>26</v>
      </c>
      <c r="G3" s="694"/>
      <c r="H3" s="694"/>
      <c r="I3" s="694"/>
      <c r="J3" s="694"/>
      <c r="K3" s="694"/>
      <c r="L3" s="694"/>
      <c r="M3" s="694"/>
      <c r="N3" s="694"/>
      <c r="O3" s="694"/>
      <c r="P3" s="694"/>
      <c r="Q3" s="694"/>
      <c r="R3" s="694"/>
      <c r="S3" s="694"/>
      <c r="T3" s="694"/>
    </row>
    <row r="4" spans="1:44" x14ac:dyDescent="0.35">
      <c r="F4" s="694" t="s">
        <v>25</v>
      </c>
      <c r="G4" s="694"/>
      <c r="H4" s="694"/>
      <c r="I4" s="694"/>
      <c r="J4" s="694"/>
      <c r="K4" s="694"/>
      <c r="L4" s="694"/>
      <c r="M4" s="694"/>
      <c r="N4" s="694"/>
      <c r="O4" s="694"/>
      <c r="P4" s="694"/>
      <c r="Q4" s="694"/>
      <c r="R4" s="694"/>
      <c r="S4" s="694"/>
      <c r="T4" s="694"/>
    </row>
    <row r="7" spans="1:44" x14ac:dyDescent="0.35"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</row>
    <row r="8" spans="1:44" ht="21.5" thickBot="1" x14ac:dyDescent="0.55000000000000004">
      <c r="B8" s="3"/>
      <c r="C8" s="3"/>
      <c r="D8" s="3"/>
      <c r="E8" s="3"/>
      <c r="I8" s="366"/>
      <c r="J8" s="410"/>
      <c r="K8" s="410"/>
      <c r="L8" s="411" t="s">
        <v>4</v>
      </c>
      <c r="M8" s="410"/>
      <c r="N8" s="410"/>
      <c r="O8" s="410"/>
      <c r="P8" s="410"/>
      <c r="Q8" s="410"/>
      <c r="R8" s="412"/>
      <c r="S8" s="413"/>
      <c r="T8" s="413"/>
      <c r="U8" s="413"/>
      <c r="V8" s="413"/>
      <c r="W8" s="412"/>
      <c r="X8" s="413"/>
      <c r="Y8" s="410"/>
      <c r="Z8" s="410"/>
      <c r="AA8" s="412"/>
      <c r="AB8" s="413"/>
      <c r="AC8" s="411" t="s">
        <v>4</v>
      </c>
      <c r="AD8" s="413"/>
      <c r="AE8" s="413"/>
      <c r="AF8" s="368"/>
    </row>
    <row r="9" spans="1:44" ht="16.899999999999999" customHeight="1" thickTop="1" thickBot="1" x14ac:dyDescent="0.55000000000000004">
      <c r="B9" s="3"/>
      <c r="C9" s="3"/>
      <c r="D9" s="3"/>
      <c r="E9" s="3"/>
      <c r="I9" s="366"/>
      <c r="J9" s="598">
        <v>0.9</v>
      </c>
      <c r="K9" s="410"/>
      <c r="L9" s="667">
        <v>690.92</v>
      </c>
      <c r="M9" s="224"/>
      <c r="N9" s="647">
        <f>L9-4.2/100*J9+0.5/12</f>
        <v>690.92386666666664</v>
      </c>
      <c r="O9" s="648"/>
      <c r="P9" s="257"/>
      <c r="Q9" s="258"/>
      <c r="R9" s="259">
        <f>(T9-N9)/R10</f>
        <v>5.8974358974130429E-4</v>
      </c>
      <c r="S9" s="260"/>
      <c r="T9" s="690">
        <v>690.93</v>
      </c>
      <c r="U9" s="691"/>
      <c r="V9" s="260"/>
      <c r="W9" s="259">
        <f>(T9-Z9)/W10</f>
        <v>4.7936507936529298E-3</v>
      </c>
      <c r="X9" s="260"/>
      <c r="Y9" s="257"/>
      <c r="Z9" s="647">
        <f>AC9-4.2/100*AE9+0.5/12</f>
        <v>690.87966666666659</v>
      </c>
      <c r="AA9" s="648"/>
      <c r="AB9" s="410"/>
      <c r="AC9" s="667">
        <v>690.88</v>
      </c>
      <c r="AD9" s="223"/>
      <c r="AE9" s="598">
        <v>1</v>
      </c>
      <c r="AF9" s="366"/>
      <c r="AR9" s="3"/>
    </row>
    <row r="10" spans="1:44" ht="16.899999999999999" customHeight="1" thickBot="1" x14ac:dyDescent="0.55000000000000004">
      <c r="B10" s="3"/>
      <c r="C10" s="3"/>
      <c r="D10" s="3"/>
      <c r="E10" s="3"/>
      <c r="I10" s="366"/>
      <c r="J10" s="599"/>
      <c r="K10" s="410"/>
      <c r="L10" s="668"/>
      <c r="M10" s="224"/>
      <c r="N10" s="649"/>
      <c r="O10" s="650"/>
      <c r="P10" s="261"/>
      <c r="Q10" s="262"/>
      <c r="R10" s="263">
        <v>10.4</v>
      </c>
      <c r="S10" s="264"/>
      <c r="T10" s="692"/>
      <c r="U10" s="693"/>
      <c r="V10" s="264"/>
      <c r="W10" s="263">
        <v>10.5</v>
      </c>
      <c r="X10" s="264"/>
      <c r="Y10" s="261"/>
      <c r="Z10" s="649"/>
      <c r="AA10" s="650"/>
      <c r="AB10" s="410"/>
      <c r="AC10" s="668"/>
      <c r="AD10" s="223"/>
      <c r="AE10" s="599"/>
      <c r="AF10" s="366"/>
      <c r="AR10" s="3"/>
    </row>
    <row r="11" spans="1:44" ht="11.5" customHeight="1" x14ac:dyDescent="0.5">
      <c r="A11" s="3"/>
      <c r="B11" s="3"/>
      <c r="C11" s="3"/>
      <c r="D11" s="3"/>
      <c r="E11" s="3"/>
      <c r="I11" s="366"/>
      <c r="J11" s="410"/>
      <c r="K11" s="410"/>
      <c r="L11" s="410"/>
      <c r="M11" s="410"/>
      <c r="N11" s="265"/>
      <c r="O11" s="266"/>
      <c r="P11" s="267"/>
      <c r="Q11" s="416"/>
      <c r="R11" s="416"/>
      <c r="S11" s="416"/>
      <c r="T11" s="268"/>
      <c r="U11" s="269"/>
      <c r="V11" s="416"/>
      <c r="W11" s="416"/>
      <c r="X11" s="416"/>
      <c r="Y11" s="267"/>
      <c r="Z11" s="270"/>
      <c r="AA11" s="243"/>
      <c r="AB11" s="414"/>
      <c r="AC11" s="415"/>
      <c r="AD11" s="413"/>
      <c r="AE11" s="410"/>
      <c r="AF11" s="377"/>
    </row>
    <row r="12" spans="1:44" ht="37" x14ac:dyDescent="0.5">
      <c r="A12" s="3"/>
      <c r="B12" s="3"/>
      <c r="C12" s="3"/>
      <c r="D12" s="3"/>
      <c r="E12" s="3"/>
      <c r="I12" s="366"/>
      <c r="J12" s="410"/>
      <c r="K12" s="410"/>
      <c r="L12" s="410"/>
      <c r="M12" s="410"/>
      <c r="N12" s="271">
        <v>8.1</v>
      </c>
      <c r="O12" s="272">
        <f>(N14-N9)/N12</f>
        <v>3.6296296296308198E-3</v>
      </c>
      <c r="P12" s="267"/>
      <c r="Q12" s="416"/>
      <c r="R12" s="345" t="s">
        <v>13</v>
      </c>
      <c r="S12" s="416"/>
      <c r="T12" s="268">
        <f>(T14-T9)/U12</f>
        <v>4.1450777202152646E-3</v>
      </c>
      <c r="U12" s="269">
        <v>9.65</v>
      </c>
      <c r="V12" s="416"/>
      <c r="W12" s="345" t="s">
        <v>13</v>
      </c>
      <c r="X12" s="416"/>
      <c r="Y12" s="267"/>
      <c r="Z12" s="242">
        <f>(Z14-Z9)/AA12</f>
        <v>2.7027027027002447E-3</v>
      </c>
      <c r="AA12" s="243">
        <v>11.1</v>
      </c>
      <c r="AB12" s="414"/>
      <c r="AC12" s="410"/>
      <c r="AD12" s="413"/>
      <c r="AE12" s="410"/>
      <c r="AF12" s="366"/>
    </row>
    <row r="13" spans="1:44" ht="12" customHeight="1" thickBot="1" x14ac:dyDescent="0.55000000000000004">
      <c r="A13" s="3"/>
      <c r="B13" s="3"/>
      <c r="C13" s="3"/>
      <c r="D13" s="3"/>
      <c r="E13" s="3"/>
      <c r="I13" s="366"/>
      <c r="J13" s="410"/>
      <c r="K13" s="410"/>
      <c r="L13" s="410"/>
      <c r="M13" s="410"/>
      <c r="N13" s="273"/>
      <c r="O13" s="274"/>
      <c r="P13" s="267"/>
      <c r="Q13" s="416"/>
      <c r="R13" s="416"/>
      <c r="S13" s="416"/>
      <c r="T13" s="268"/>
      <c r="U13" s="269"/>
      <c r="V13" s="416"/>
      <c r="W13" s="416"/>
      <c r="X13" s="416"/>
      <c r="Y13" s="267"/>
      <c r="Z13" s="270"/>
      <c r="AA13" s="243"/>
      <c r="AB13" s="414"/>
      <c r="AC13" s="410"/>
      <c r="AD13" s="413"/>
      <c r="AE13" s="410"/>
      <c r="AF13" s="366"/>
    </row>
    <row r="14" spans="1:44" s="3" customFormat="1" ht="16.899999999999999" customHeight="1" thickTop="1" thickBot="1" x14ac:dyDescent="0.55000000000000004">
      <c r="I14" s="368"/>
      <c r="J14" s="598">
        <v>1.2</v>
      </c>
      <c r="K14" s="410"/>
      <c r="L14" s="667">
        <v>690.95</v>
      </c>
      <c r="M14" s="223"/>
      <c r="N14" s="647">
        <f>L14-3.2/100*J14+0.5/12</f>
        <v>690.95326666666665</v>
      </c>
      <c r="O14" s="648"/>
      <c r="P14" s="257"/>
      <c r="Q14" s="258"/>
      <c r="R14" s="259">
        <f>(T14-N14)/R15</f>
        <v>1.838827838832663E-3</v>
      </c>
      <c r="S14" s="260"/>
      <c r="T14" s="690">
        <v>690.97</v>
      </c>
      <c r="U14" s="691"/>
      <c r="V14" s="260"/>
      <c r="W14" s="259">
        <f>(T14-Z14)/W15</f>
        <v>6.4874551971462746E-3</v>
      </c>
      <c r="X14" s="260"/>
      <c r="Y14" s="257"/>
      <c r="Z14" s="647">
        <f>AC14-4.2/100*AE14+0.5/12</f>
        <v>690.90966666666657</v>
      </c>
      <c r="AA14" s="648"/>
      <c r="AB14" s="414"/>
      <c r="AC14" s="667">
        <v>690.91</v>
      </c>
      <c r="AD14" s="223"/>
      <c r="AE14" s="598">
        <v>1</v>
      </c>
      <c r="AF14" s="368"/>
    </row>
    <row r="15" spans="1:44" s="3" customFormat="1" ht="16.899999999999999" customHeight="1" thickBot="1" x14ac:dyDescent="0.55000000000000004">
      <c r="I15" s="368"/>
      <c r="J15" s="599"/>
      <c r="K15" s="410"/>
      <c r="L15" s="668"/>
      <c r="M15" s="223"/>
      <c r="N15" s="649"/>
      <c r="O15" s="650"/>
      <c r="P15" s="261"/>
      <c r="Q15" s="262"/>
      <c r="R15" s="263">
        <v>9.1</v>
      </c>
      <c r="S15" s="264"/>
      <c r="T15" s="692"/>
      <c r="U15" s="693"/>
      <c r="V15" s="264"/>
      <c r="W15" s="263">
        <v>9.3000000000000007</v>
      </c>
      <c r="X15" s="264"/>
      <c r="Y15" s="261"/>
      <c r="Z15" s="649"/>
      <c r="AA15" s="650"/>
      <c r="AB15" s="414"/>
      <c r="AC15" s="668"/>
      <c r="AD15" s="223"/>
      <c r="AE15" s="599"/>
      <c r="AF15" s="368"/>
    </row>
    <row r="16" spans="1:44" ht="21" x14ac:dyDescent="0.5">
      <c r="A16" s="3"/>
      <c r="B16" s="3"/>
      <c r="C16" s="3"/>
      <c r="D16" s="3"/>
      <c r="E16" s="3"/>
      <c r="I16" s="366"/>
      <c r="J16" s="410"/>
      <c r="K16" s="410"/>
      <c r="L16" s="411" t="s">
        <v>4</v>
      </c>
      <c r="M16" s="410"/>
      <c r="N16" s="410"/>
      <c r="O16" s="410"/>
      <c r="P16" s="410"/>
      <c r="Q16" s="410"/>
      <c r="R16" s="412"/>
      <c r="S16" s="413"/>
      <c r="T16" s="413"/>
      <c r="U16" s="413"/>
      <c r="V16" s="413"/>
      <c r="W16" s="412"/>
      <c r="X16" s="413"/>
      <c r="Y16" s="410"/>
      <c r="Z16" s="410"/>
      <c r="AA16" s="412"/>
      <c r="AB16" s="414"/>
      <c r="AC16" s="411" t="s">
        <v>4</v>
      </c>
      <c r="AD16" s="413"/>
      <c r="AE16" s="413"/>
      <c r="AF16" s="368"/>
    </row>
    <row r="17" spans="1:41" s="3" customFormat="1" ht="15" customHeight="1" x14ac:dyDescent="0.35">
      <c r="I17" s="368"/>
      <c r="J17" s="366"/>
      <c r="K17" s="366"/>
      <c r="L17" s="380"/>
      <c r="M17" s="366"/>
      <c r="N17" s="369"/>
      <c r="O17" s="369"/>
      <c r="P17" s="368"/>
      <c r="Q17" s="368"/>
      <c r="R17" s="368"/>
      <c r="S17" s="368"/>
      <c r="T17" s="368"/>
      <c r="U17" s="368"/>
      <c r="V17" s="368"/>
      <c r="W17" s="368"/>
      <c r="X17" s="368"/>
      <c r="Y17" s="368"/>
      <c r="Z17" s="368"/>
      <c r="AA17" s="368"/>
      <c r="AB17" s="221"/>
      <c r="AC17" s="368"/>
      <c r="AD17" s="368"/>
      <c r="AE17" s="368"/>
      <c r="AF17" s="368"/>
      <c r="AG17" s="6"/>
    </row>
    <row r="18" spans="1:41" s="3" customFormat="1" ht="15" customHeight="1" x14ac:dyDescent="0.35">
      <c r="K18" s="6"/>
      <c r="AB18" s="221"/>
      <c r="AG18" s="6"/>
    </row>
    <row r="19" spans="1:41" s="3" customFormat="1" ht="18" customHeight="1" x14ac:dyDescent="0.35">
      <c r="AB19" s="221"/>
      <c r="AG19" s="6"/>
    </row>
    <row r="20" spans="1:41" s="3" customFormat="1" ht="10.9" customHeight="1" thickBot="1" x14ac:dyDescent="0.4">
      <c r="AG20" s="6"/>
    </row>
    <row r="21" spans="1:41" s="3" customFormat="1" ht="21" x14ac:dyDescent="0.5">
      <c r="E21" s="662">
        <v>712.2</v>
      </c>
      <c r="F21" s="663"/>
      <c r="J21" s="662">
        <v>712.2</v>
      </c>
      <c r="K21" s="663"/>
      <c r="N21" s="662">
        <v>712.2</v>
      </c>
      <c r="O21" s="663"/>
      <c r="T21" s="662">
        <v>712.2</v>
      </c>
      <c r="U21" s="663"/>
      <c r="Z21" s="647">
        <f>AC21-4.2/100*AE21+0.5/12</f>
        <v>690.90966666666657</v>
      </c>
      <c r="AA21" s="648"/>
      <c r="AB21" s="222"/>
      <c r="AC21" s="667">
        <v>690.91</v>
      </c>
      <c r="AD21" s="223"/>
      <c r="AE21" s="598">
        <v>1</v>
      </c>
      <c r="AG21" s="6"/>
    </row>
    <row r="22" spans="1:41" s="3" customFormat="1" ht="10.15" customHeight="1" thickBot="1" x14ac:dyDescent="0.55000000000000004">
      <c r="E22" s="664"/>
      <c r="F22" s="665"/>
      <c r="J22" s="664"/>
      <c r="K22" s="665"/>
      <c r="N22" s="664"/>
      <c r="O22" s="665"/>
      <c r="T22" s="664"/>
      <c r="U22" s="665"/>
      <c r="Z22" s="649"/>
      <c r="AA22" s="650"/>
      <c r="AB22" s="222"/>
      <c r="AC22" s="668"/>
      <c r="AD22" s="223"/>
      <c r="AE22" s="599"/>
      <c r="AG22" s="6"/>
    </row>
    <row r="23" spans="1:41" s="3" customFormat="1" ht="19" thickBot="1" x14ac:dyDescent="0.4">
      <c r="A23" s="6"/>
      <c r="B23" s="6"/>
      <c r="C23" s="6"/>
      <c r="D23" s="6"/>
      <c r="E23" s="6"/>
      <c r="N23" s="334"/>
      <c r="O23" s="333"/>
      <c r="T23" s="334"/>
      <c r="U23" s="333"/>
    </row>
    <row r="24" spans="1:41" s="3" customFormat="1" ht="40.9" customHeight="1" x14ac:dyDescent="0.5">
      <c r="A24" s="6"/>
      <c r="B24" s="6"/>
      <c r="C24" s="6"/>
      <c r="D24" s="6"/>
      <c r="E24" s="6"/>
      <c r="N24" s="231">
        <f>(N26-N21)/O24</f>
        <v>1.6393442622935912E-3</v>
      </c>
      <c r="O24" s="232">
        <v>6.1</v>
      </c>
      <c r="T24" s="231">
        <f>(T26-T21)/U24</f>
        <v>1.6393442622935912E-3</v>
      </c>
      <c r="U24" s="232">
        <v>6.1</v>
      </c>
      <c r="AJ24" s="647">
        <f>AM24-4.2/100*AO24+0.5/12</f>
        <v>690.87966666666659</v>
      </c>
      <c r="AK24" s="648"/>
      <c r="AL24" s="410"/>
      <c r="AM24" s="667">
        <v>690.88</v>
      </c>
      <c r="AN24" s="223"/>
      <c r="AO24" s="598">
        <v>1</v>
      </c>
    </row>
    <row r="25" spans="1:41" s="3" customFormat="1" ht="21.5" thickBot="1" x14ac:dyDescent="0.55000000000000004">
      <c r="A25" s="6"/>
      <c r="B25" s="6"/>
      <c r="C25" s="6"/>
      <c r="D25" s="6"/>
      <c r="E25" s="6"/>
      <c r="N25" s="26"/>
      <c r="O25" s="294"/>
      <c r="T25" s="26"/>
      <c r="U25" s="294"/>
      <c r="AG25" s="6"/>
      <c r="AJ25" s="649"/>
      <c r="AK25" s="650"/>
      <c r="AL25" s="410"/>
      <c r="AM25" s="668"/>
      <c r="AN25" s="223"/>
      <c r="AO25" s="599"/>
    </row>
    <row r="26" spans="1:41" s="3" customFormat="1" ht="21" x14ac:dyDescent="0.5">
      <c r="A26" s="6"/>
      <c r="B26" s="6"/>
      <c r="C26" s="6"/>
      <c r="D26" s="6"/>
      <c r="E26" s="6"/>
      <c r="N26" s="662">
        <v>712.21</v>
      </c>
      <c r="O26" s="663"/>
      <c r="T26" s="662">
        <v>712.21</v>
      </c>
      <c r="U26" s="663"/>
      <c r="Z26" s="647">
        <f>AC26-4.2/100*AE26+0.5/12</f>
        <v>690.90966666666657</v>
      </c>
      <c r="AA26" s="648"/>
      <c r="AB26" s="222"/>
      <c r="AC26" s="667">
        <v>690.91</v>
      </c>
      <c r="AD26" s="223"/>
      <c r="AE26" s="598">
        <v>1</v>
      </c>
      <c r="AG26" s="6"/>
    </row>
    <row r="27" spans="1:41" s="3" customFormat="1" ht="15" customHeight="1" thickBot="1" x14ac:dyDescent="0.55000000000000004">
      <c r="A27" s="6"/>
      <c r="B27" s="6"/>
      <c r="C27" s="6"/>
      <c r="D27" s="6"/>
      <c r="E27" s="6"/>
      <c r="N27" s="664"/>
      <c r="O27" s="665"/>
      <c r="T27" s="664"/>
      <c r="U27" s="665"/>
      <c r="Y27" s="6"/>
      <c r="Z27" s="649"/>
      <c r="AA27" s="650"/>
      <c r="AB27" s="222"/>
      <c r="AC27" s="668"/>
      <c r="AD27" s="223"/>
      <c r="AE27" s="599"/>
      <c r="AG27" s="6"/>
    </row>
    <row r="28" spans="1:41" s="3" customFormat="1" ht="15" thickBot="1" x14ac:dyDescent="0.4">
      <c r="A28" s="6"/>
      <c r="B28" s="6"/>
      <c r="C28" s="6"/>
      <c r="D28" s="6"/>
      <c r="E28" s="6"/>
      <c r="Y28" s="6"/>
      <c r="Z28" s="6"/>
      <c r="AA28" s="5"/>
      <c r="AG28" s="6"/>
    </row>
    <row r="29" spans="1:41" s="3" customFormat="1" ht="14.5" customHeight="1" thickBot="1" x14ac:dyDescent="0.55000000000000004">
      <c r="A29" s="6"/>
      <c r="B29" s="6"/>
      <c r="C29" s="6"/>
      <c r="D29" s="6"/>
      <c r="E29" s="6"/>
      <c r="J29" s="598">
        <v>1.2</v>
      </c>
      <c r="K29" s="224"/>
      <c r="L29" s="667">
        <v>690.95</v>
      </c>
      <c r="M29" s="223"/>
      <c r="N29" s="647">
        <f>L29-3.2/100*J29+0.5/12</f>
        <v>690.95326666666665</v>
      </c>
      <c r="O29" s="648"/>
      <c r="P29" s="257"/>
      <c r="Y29" s="6"/>
      <c r="AG29" s="6"/>
    </row>
    <row r="30" spans="1:41" s="3" customFormat="1" ht="15" customHeight="1" thickBot="1" x14ac:dyDescent="0.55000000000000004">
      <c r="A30" s="6"/>
      <c r="B30" s="6"/>
      <c r="C30" s="6"/>
      <c r="D30" s="6"/>
      <c r="E30" s="6"/>
      <c r="J30" s="599"/>
      <c r="K30" s="224"/>
      <c r="L30" s="668"/>
      <c r="M30" s="223"/>
      <c r="N30" s="649"/>
      <c r="O30" s="650"/>
      <c r="P30" s="261"/>
      <c r="Y30" s="6"/>
      <c r="AG30" s="6"/>
    </row>
    <row r="31" spans="1:41" s="3" customFormat="1" x14ac:dyDescent="0.35">
      <c r="A31" s="6"/>
      <c r="B31" s="6"/>
      <c r="C31" s="6"/>
      <c r="D31" s="6"/>
      <c r="E31" s="6"/>
      <c r="Y31" s="6"/>
      <c r="Z31" s="6"/>
      <c r="AA31" s="5"/>
      <c r="AG31" s="6"/>
    </row>
    <row r="32" spans="1:41" s="3" customFormat="1" x14ac:dyDescent="0.35">
      <c r="A32" s="6"/>
      <c r="B32" s="6"/>
      <c r="C32" s="6"/>
      <c r="D32" s="6"/>
      <c r="E32" s="6"/>
      <c r="Y32" s="6"/>
      <c r="Z32" s="6"/>
      <c r="AA32" s="5"/>
      <c r="AG32" s="6"/>
    </row>
    <row r="33" spans="1:33" s="3" customFormat="1" x14ac:dyDescent="0.35">
      <c r="A33" s="6"/>
      <c r="B33" s="6"/>
      <c r="C33" s="6"/>
      <c r="D33" s="6"/>
      <c r="E33" s="6"/>
      <c r="Y33" s="6"/>
      <c r="Z33" s="6"/>
      <c r="AA33" s="5"/>
      <c r="AG33" s="6"/>
    </row>
    <row r="34" spans="1:33" s="3" customFormat="1" x14ac:dyDescent="0.35">
      <c r="A34" s="6"/>
      <c r="B34" s="6"/>
      <c r="C34" s="6"/>
      <c r="D34" s="6"/>
      <c r="E34" s="6"/>
      <c r="Y34" s="6"/>
      <c r="Z34" s="6"/>
      <c r="AA34" s="5"/>
      <c r="AG34" s="6"/>
    </row>
  </sheetData>
  <mergeCells count="34">
    <mergeCell ref="AO24:AO25"/>
    <mergeCell ref="F4:T4"/>
    <mergeCell ref="F3:T3"/>
    <mergeCell ref="J21:K22"/>
    <mergeCell ref="E21:F22"/>
    <mergeCell ref="AJ24:AK25"/>
    <mergeCell ref="AM24:AM25"/>
    <mergeCell ref="AC9:AC10"/>
    <mergeCell ref="AC21:AC22"/>
    <mergeCell ref="AE21:AE22"/>
    <mergeCell ref="N21:O22"/>
    <mergeCell ref="J29:J30"/>
    <mergeCell ref="L29:L30"/>
    <mergeCell ref="N29:O30"/>
    <mergeCell ref="AE9:AE10"/>
    <mergeCell ref="J14:J15"/>
    <mergeCell ref="L14:L15"/>
    <mergeCell ref="N14:O15"/>
    <mergeCell ref="T14:U15"/>
    <mergeCell ref="Z14:AA15"/>
    <mergeCell ref="AC14:AC15"/>
    <mergeCell ref="AE14:AE15"/>
    <mergeCell ref="J9:J10"/>
    <mergeCell ref="L9:L10"/>
    <mergeCell ref="N9:O10"/>
    <mergeCell ref="T9:U10"/>
    <mergeCell ref="Z9:AA10"/>
    <mergeCell ref="N26:O27"/>
    <mergeCell ref="Z21:AA22"/>
    <mergeCell ref="Z26:AA27"/>
    <mergeCell ref="AC26:AC27"/>
    <mergeCell ref="AE26:AE27"/>
    <mergeCell ref="T21:U22"/>
    <mergeCell ref="T26:U27"/>
  </mergeCells>
  <printOptions horizontalCentered="1" verticalCentered="1"/>
  <pageMargins left="0.7" right="0.7" top="0.75" bottom="0.75" header="0.3" footer="0.3"/>
  <pageSetup orientation="landscape" r:id="rId1"/>
  <headerFooter>
    <oddHeader>&amp;C&amp;"Arial,Bold Italic"
ADA MEDIAN ISLAND CROSSING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BW58"/>
  <sheetViews>
    <sheetView zoomScale="85" zoomScaleNormal="85" workbookViewId="0">
      <selection activeCell="AJ42" sqref="AJ42"/>
    </sheetView>
  </sheetViews>
  <sheetFormatPr defaultColWidth="8.81640625" defaultRowHeight="14.5" x14ac:dyDescent="0.35"/>
  <cols>
    <col min="1" max="1" width="4.26953125" style="6" customWidth="1"/>
    <col min="2" max="2" width="2.26953125" style="6" customWidth="1"/>
    <col min="3" max="4" width="8.81640625" style="6" hidden="1" customWidth="1"/>
    <col min="5" max="5" width="6.7265625" style="6" hidden="1" customWidth="1"/>
    <col min="6" max="6" width="3.1796875" style="6" customWidth="1"/>
    <col min="7" max="7" width="3" style="6" customWidth="1"/>
    <col min="8" max="8" width="4.7265625" style="6" bestFit="1" customWidth="1"/>
    <col min="9" max="9" width="5.453125" style="6" customWidth="1"/>
    <col min="10" max="10" width="4.26953125" style="6" customWidth="1"/>
    <col min="11" max="11" width="2.7265625" style="6" customWidth="1"/>
    <col min="12" max="12" width="9" style="7" customWidth="1"/>
    <col min="13" max="13" width="2.54296875" style="7" customWidth="1"/>
    <col min="14" max="14" width="3.54296875" style="6" customWidth="1"/>
    <col min="15" max="15" width="5.26953125" style="6" customWidth="1"/>
    <col min="16" max="16" width="4" style="6" customWidth="1"/>
    <col min="17" max="17" width="1.7265625" style="6" customWidth="1"/>
    <col min="18" max="18" width="9.453125" style="5" customWidth="1"/>
    <col min="19" max="19" width="3" style="3" customWidth="1"/>
    <col min="20" max="20" width="4.7265625" style="3" customWidth="1"/>
    <col min="21" max="21" width="4.7265625" style="3" bestFit="1" customWidth="1"/>
    <col min="22" max="22" width="2.81640625" style="3" customWidth="1"/>
    <col min="23" max="23" width="4.26953125" style="3" customWidth="1"/>
    <col min="24" max="24" width="6.26953125" style="3" bestFit="1" customWidth="1"/>
    <col min="25" max="25" width="5.26953125" style="3" customWidth="1"/>
    <col min="26" max="26" width="2.26953125" style="3" customWidth="1"/>
    <col min="27" max="28" width="4.7265625" style="6" customWidth="1"/>
    <col min="29" max="29" width="1.7265625" style="6" customWidth="1"/>
    <col min="30" max="30" width="8.26953125" style="6" customWidth="1"/>
    <col min="31" max="31" width="1.7265625" style="6" customWidth="1"/>
    <col min="32" max="32" width="4" style="6" customWidth="1"/>
    <col min="33" max="33" width="4.26953125" style="6" customWidth="1"/>
    <col min="34" max="34" width="2.26953125" style="6" customWidth="1"/>
    <col min="35" max="35" width="9" style="6" customWidth="1"/>
    <col min="36" max="36" width="6.7265625" style="6" customWidth="1"/>
    <col min="37" max="37" width="3.81640625" style="6" customWidth="1"/>
    <col min="38" max="38" width="5.26953125" style="6" customWidth="1"/>
    <col min="39" max="39" width="5.54296875" style="6" customWidth="1"/>
    <col min="40" max="75" width="3.1796875" style="6" customWidth="1"/>
    <col min="76" max="16384" width="8.81640625" style="6"/>
  </cols>
  <sheetData>
    <row r="1" spans="2:40" ht="15" thickBot="1" x14ac:dyDescent="0.4"/>
    <row r="2" spans="2:40" x14ac:dyDescent="0.35">
      <c r="B2" s="159"/>
      <c r="C2" s="153"/>
      <c r="D2" s="153"/>
      <c r="E2" s="154"/>
    </row>
    <row r="3" spans="2:40" x14ac:dyDescent="0.35">
      <c r="B3" s="159"/>
      <c r="C3" s="155"/>
      <c r="D3" s="155"/>
      <c r="E3" s="156"/>
    </row>
    <row r="4" spans="2:40" ht="15" thickBot="1" x14ac:dyDescent="0.4">
      <c r="B4" s="159"/>
      <c r="C4" s="157"/>
      <c r="D4" s="157"/>
      <c r="E4" s="158"/>
      <c r="T4" s="6"/>
      <c r="U4" s="6"/>
    </row>
    <row r="5" spans="2:40" x14ac:dyDescent="0.35">
      <c r="T5" s="6"/>
      <c r="U5" s="6"/>
    </row>
    <row r="6" spans="2:40" x14ac:dyDescent="0.35">
      <c r="T6" s="6"/>
      <c r="U6" s="6"/>
    </row>
    <row r="7" spans="2:40" x14ac:dyDescent="0.35">
      <c r="R7" s="6"/>
      <c r="S7" s="6"/>
      <c r="T7" s="6"/>
      <c r="U7" s="6"/>
    </row>
    <row r="8" spans="2:40" ht="15" thickBot="1" x14ac:dyDescent="0.4">
      <c r="H8" s="366"/>
      <c r="I8" s="366"/>
      <c r="J8" s="366"/>
      <c r="K8" s="366"/>
      <c r="L8" s="380"/>
      <c r="M8" s="380"/>
      <c r="N8" s="366"/>
      <c r="O8" s="366"/>
      <c r="P8" s="366"/>
      <c r="Q8" s="366"/>
      <c r="R8" s="370"/>
      <c r="S8" s="368"/>
      <c r="T8" s="368"/>
      <c r="U8" s="368"/>
      <c r="V8" s="368"/>
      <c r="W8" s="368"/>
      <c r="X8" s="368"/>
      <c r="Y8" s="368"/>
      <c r="Z8" s="368"/>
      <c r="AA8" s="366"/>
      <c r="AB8" s="366"/>
      <c r="AC8" s="366"/>
      <c r="AD8" s="366"/>
      <c r="AE8" s="366"/>
      <c r="AF8" s="366"/>
      <c r="AG8" s="366"/>
      <c r="AH8" s="366"/>
      <c r="AI8" s="366"/>
      <c r="AJ8" s="366"/>
      <c r="AK8" s="366"/>
      <c r="AL8" s="366"/>
      <c r="AM8" s="366"/>
      <c r="AN8" s="366"/>
    </row>
    <row r="9" spans="2:40" ht="19" thickBot="1" x14ac:dyDescent="0.4">
      <c r="H9" s="366"/>
      <c r="I9" s="366"/>
      <c r="J9" s="366"/>
      <c r="K9" s="366"/>
      <c r="L9" s="380"/>
      <c r="M9" s="380"/>
      <c r="N9" s="366"/>
      <c r="O9" s="563">
        <v>1</v>
      </c>
      <c r="P9" s="564"/>
      <c r="Q9" s="366"/>
      <c r="R9" s="370"/>
      <c r="S9" s="368"/>
      <c r="T9" s="366"/>
      <c r="U9" s="366"/>
      <c r="V9" s="368"/>
      <c r="W9" s="368"/>
      <c r="X9" s="368"/>
      <c r="Y9" s="368"/>
      <c r="Z9" s="368"/>
      <c r="AA9" s="366"/>
      <c r="AB9" s="366"/>
      <c r="AC9" s="366"/>
      <c r="AD9" s="366"/>
      <c r="AE9" s="366"/>
      <c r="AF9" s="366"/>
      <c r="AG9" s="366"/>
      <c r="AH9" s="366"/>
      <c r="AI9" s="366"/>
      <c r="AJ9" s="366"/>
      <c r="AK9" s="366"/>
      <c r="AL9" s="366"/>
      <c r="AM9" s="366"/>
      <c r="AN9" s="366"/>
    </row>
    <row r="10" spans="2:40" ht="15" thickBot="1" x14ac:dyDescent="0.4">
      <c r="H10" s="366"/>
      <c r="I10" s="366"/>
      <c r="J10" s="366"/>
      <c r="K10" s="366"/>
      <c r="L10" s="380"/>
      <c r="M10" s="380"/>
      <c r="N10" s="565" t="s">
        <v>5</v>
      </c>
      <c r="O10" s="537">
        <v>712.11</v>
      </c>
      <c r="P10" s="538"/>
      <c r="Q10" s="366"/>
      <c r="R10" s="370"/>
      <c r="S10" s="368"/>
      <c r="T10" s="366"/>
      <c r="U10" s="366"/>
      <c r="V10" s="366"/>
      <c r="W10" s="368"/>
      <c r="X10" s="368"/>
      <c r="Y10" s="368"/>
      <c r="Z10" s="368"/>
      <c r="AA10" s="366"/>
      <c r="AB10" s="366"/>
      <c r="AC10" s="366"/>
      <c r="AD10" s="366"/>
      <c r="AE10" s="366"/>
      <c r="AF10" s="366"/>
      <c r="AG10" s="366"/>
      <c r="AH10" s="366"/>
      <c r="AI10" s="366"/>
      <c r="AJ10" s="366"/>
      <c r="AK10" s="366"/>
      <c r="AL10" s="366"/>
      <c r="AM10" s="366"/>
      <c r="AN10" s="366"/>
    </row>
    <row r="11" spans="2:40" ht="19" thickBot="1" x14ac:dyDescent="0.4">
      <c r="H11" s="366"/>
      <c r="I11" s="366"/>
      <c r="J11" s="366"/>
      <c r="K11" s="366"/>
      <c r="L11" s="380"/>
      <c r="M11" s="380"/>
      <c r="N11" s="565"/>
      <c r="O11" s="543"/>
      <c r="P11" s="544"/>
      <c r="Q11" s="366"/>
      <c r="R11" s="370"/>
      <c r="S11" s="368"/>
      <c r="T11" s="563">
        <v>1</v>
      </c>
      <c r="U11" s="564"/>
      <c r="V11" s="366"/>
      <c r="W11" s="368"/>
      <c r="X11" s="368"/>
      <c r="Y11" s="368"/>
      <c r="Z11" s="368"/>
      <c r="AA11" s="366"/>
      <c r="AB11" s="366"/>
      <c r="AC11" s="366"/>
      <c r="AD11" s="366"/>
      <c r="AE11" s="366"/>
      <c r="AF11" s="366"/>
      <c r="AG11" s="366"/>
      <c r="AH11" s="366"/>
      <c r="AI11" s="366"/>
      <c r="AJ11" s="366"/>
      <c r="AK11" s="366"/>
      <c r="AL11" s="366"/>
      <c r="AM11" s="366"/>
      <c r="AN11" s="366"/>
    </row>
    <row r="12" spans="2:40" ht="15" thickBot="1" x14ac:dyDescent="0.4">
      <c r="H12" s="366"/>
      <c r="I12" s="366"/>
      <c r="J12" s="366"/>
      <c r="K12" s="366"/>
      <c r="L12" s="380"/>
      <c r="M12" s="380"/>
      <c r="N12" s="366"/>
      <c r="O12" s="366"/>
      <c r="P12" s="366"/>
      <c r="Q12" s="368"/>
      <c r="R12" s="370"/>
      <c r="S12" s="368"/>
      <c r="T12" s="537">
        <v>712.04</v>
      </c>
      <c r="U12" s="538"/>
      <c r="V12" s="536" t="s">
        <v>5</v>
      </c>
      <c r="W12" s="368"/>
      <c r="X12" s="368"/>
      <c r="Y12" s="368"/>
      <c r="Z12" s="368"/>
      <c r="AA12" s="366"/>
      <c r="AB12" s="366"/>
      <c r="AC12" s="366"/>
      <c r="AD12" s="366"/>
      <c r="AE12" s="366"/>
      <c r="AF12" s="366"/>
      <c r="AG12" s="366"/>
      <c r="AH12" s="366"/>
      <c r="AI12" s="366"/>
      <c r="AJ12" s="366"/>
      <c r="AK12" s="366"/>
      <c r="AL12" s="366"/>
      <c r="AM12" s="366"/>
      <c r="AN12" s="366"/>
    </row>
    <row r="13" spans="2:40" ht="19" thickBot="1" x14ac:dyDescent="0.5">
      <c r="H13" s="366"/>
      <c r="I13" s="366"/>
      <c r="J13" s="366"/>
      <c r="K13" s="366"/>
      <c r="L13" s="380"/>
      <c r="M13" s="380"/>
      <c r="N13" s="366"/>
      <c r="O13" s="577">
        <f>O10-4.2/100*O9+0.5/12</f>
        <v>712.10966666666661</v>
      </c>
      <c r="P13" s="578"/>
      <c r="Q13" s="131"/>
      <c r="R13" s="30">
        <f>(O13-T15)/R14</f>
        <v>1.4285714285724494E-2</v>
      </c>
      <c r="S13" s="403"/>
      <c r="T13" s="543"/>
      <c r="U13" s="544"/>
      <c r="V13" s="536"/>
      <c r="W13" s="368"/>
      <c r="X13" s="368"/>
      <c r="Y13" s="368"/>
      <c r="Z13" s="368"/>
      <c r="AA13" s="366"/>
      <c r="AB13" s="366"/>
      <c r="AC13" s="366"/>
      <c r="AD13" s="366"/>
      <c r="AE13" s="366"/>
      <c r="AF13" s="366"/>
      <c r="AG13" s="366"/>
      <c r="AH13" s="366"/>
      <c r="AI13" s="366"/>
      <c r="AJ13" s="366"/>
      <c r="AK13" s="366"/>
      <c r="AL13" s="366"/>
      <c r="AM13" s="366"/>
      <c r="AN13" s="366"/>
    </row>
    <row r="14" spans="2:40" ht="19" thickBot="1" x14ac:dyDescent="0.4">
      <c r="H14" s="366"/>
      <c r="I14" s="366"/>
      <c r="J14" s="366"/>
      <c r="K14" s="366"/>
      <c r="L14" s="380"/>
      <c r="M14" s="380"/>
      <c r="N14" s="366"/>
      <c r="O14" s="579"/>
      <c r="P14" s="580"/>
      <c r="Q14" s="132"/>
      <c r="R14" s="31">
        <v>4.9000000000000004</v>
      </c>
      <c r="S14" s="404"/>
      <c r="T14" s="366"/>
      <c r="U14" s="366"/>
      <c r="V14" s="8"/>
      <c r="W14" s="368"/>
      <c r="X14" s="368"/>
      <c r="Y14" s="368"/>
      <c r="Z14" s="368"/>
      <c r="AA14" s="366"/>
      <c r="AB14" s="366"/>
      <c r="AC14" s="366"/>
      <c r="AD14" s="366"/>
      <c r="AE14" s="366"/>
      <c r="AF14" s="366"/>
      <c r="AG14" s="366"/>
      <c r="AH14" s="366"/>
      <c r="AI14" s="366"/>
      <c r="AJ14" s="366"/>
      <c r="AK14" s="366"/>
      <c r="AL14" s="366"/>
      <c r="AM14" s="366"/>
      <c r="AN14" s="366"/>
    </row>
    <row r="15" spans="2:40" x14ac:dyDescent="0.35">
      <c r="H15" s="366"/>
      <c r="I15" s="366"/>
      <c r="J15" s="366"/>
      <c r="K15" s="366"/>
      <c r="L15" s="380"/>
      <c r="M15" s="380"/>
      <c r="N15" s="366"/>
      <c r="O15" s="76"/>
      <c r="P15" s="116"/>
      <c r="Q15" s="43"/>
      <c r="R15" s="32"/>
      <c r="S15" s="133"/>
      <c r="T15" s="549">
        <f>T12-4.2/100*T11+0.5/12</f>
        <v>712.03966666666656</v>
      </c>
      <c r="U15" s="550"/>
      <c r="V15" s="368"/>
      <c r="W15" s="368"/>
      <c r="X15" s="368"/>
      <c r="Y15" s="368"/>
      <c r="Z15" s="368"/>
      <c r="AA15" s="366"/>
      <c r="AB15" s="366"/>
      <c r="AC15" s="366"/>
      <c r="AD15" s="366"/>
      <c r="AE15" s="366"/>
      <c r="AF15" s="366"/>
      <c r="AG15" s="366"/>
      <c r="AH15" s="366"/>
      <c r="AI15" s="366"/>
      <c r="AJ15" s="366"/>
      <c r="AK15" s="366"/>
      <c r="AL15" s="366"/>
      <c r="AM15" s="366"/>
      <c r="AN15" s="366"/>
    </row>
    <row r="16" spans="2:40" ht="15" thickBot="1" x14ac:dyDescent="0.4">
      <c r="H16" s="366"/>
      <c r="I16" s="366"/>
      <c r="J16" s="366"/>
      <c r="K16" s="366"/>
      <c r="L16" s="380"/>
      <c r="M16" s="380"/>
      <c r="N16" s="366"/>
      <c r="O16" s="128"/>
      <c r="P16" s="129"/>
      <c r="Q16" s="43"/>
      <c r="R16" s="123"/>
      <c r="S16" s="43"/>
      <c r="T16" s="551"/>
      <c r="U16" s="552"/>
      <c r="V16" s="368"/>
      <c r="W16" s="368"/>
      <c r="X16" s="368"/>
      <c r="Y16" s="368"/>
      <c r="Z16" s="368"/>
      <c r="AA16" s="366"/>
      <c r="AB16" s="366"/>
      <c r="AC16" s="366"/>
      <c r="AD16" s="366"/>
      <c r="AE16" s="366"/>
      <c r="AF16" s="366"/>
      <c r="AG16" s="366"/>
      <c r="AH16" s="366"/>
      <c r="AI16" s="366"/>
      <c r="AJ16" s="366"/>
      <c r="AK16" s="366"/>
      <c r="AL16" s="366"/>
      <c r="AM16" s="366"/>
      <c r="AN16" s="366"/>
    </row>
    <row r="17" spans="1:75" ht="11.5" customHeight="1" x14ac:dyDescent="0.35">
      <c r="A17" s="3"/>
      <c r="B17" s="3"/>
      <c r="C17" s="3"/>
      <c r="D17" s="3"/>
      <c r="E17" s="3"/>
      <c r="H17" s="366"/>
      <c r="I17" s="366"/>
      <c r="J17" s="366"/>
      <c r="K17" s="366"/>
      <c r="L17" s="380"/>
      <c r="M17" s="380"/>
      <c r="N17" s="366"/>
      <c r="O17" s="128"/>
      <c r="P17" s="129"/>
      <c r="Q17" s="32"/>
      <c r="R17" s="340"/>
      <c r="S17" s="340"/>
      <c r="T17" s="130"/>
      <c r="U17" s="44"/>
      <c r="V17" s="368"/>
      <c r="W17" s="368"/>
      <c r="X17" s="368"/>
      <c r="Y17" s="368"/>
      <c r="Z17" s="368"/>
      <c r="AA17" s="366"/>
      <c r="AB17" s="366"/>
      <c r="AC17" s="366"/>
      <c r="AD17" s="366"/>
      <c r="AE17" s="366"/>
      <c r="AF17" s="366"/>
      <c r="AG17" s="366"/>
      <c r="AH17" s="366"/>
      <c r="AI17" s="366"/>
      <c r="AJ17" s="366"/>
      <c r="AK17" s="366"/>
      <c r="AL17" s="366"/>
      <c r="AM17" s="366"/>
      <c r="AN17" s="366"/>
    </row>
    <row r="18" spans="1:75" ht="48" customHeight="1" x14ac:dyDescent="0.35">
      <c r="A18" s="3"/>
      <c r="B18" s="3"/>
      <c r="C18" s="3"/>
      <c r="D18" s="3"/>
      <c r="E18" s="3"/>
      <c r="H18" s="366"/>
      <c r="I18" s="366"/>
      <c r="J18" s="366"/>
      <c r="K18" s="366"/>
      <c r="L18" s="380"/>
      <c r="M18" s="380"/>
      <c r="N18" s="366"/>
      <c r="O18" s="172">
        <v>0.01</v>
      </c>
      <c r="P18" s="173">
        <v>2</v>
      </c>
      <c r="Q18" s="340"/>
      <c r="R18" s="343" t="s">
        <v>2</v>
      </c>
      <c r="S18" s="340"/>
      <c r="T18" s="170">
        <v>0</v>
      </c>
      <c r="U18" s="171">
        <v>0</v>
      </c>
      <c r="V18" s="368"/>
      <c r="W18" s="368"/>
      <c r="X18" s="368"/>
      <c r="Y18" s="368"/>
      <c r="Z18" s="368"/>
      <c r="AA18" s="366"/>
      <c r="AB18" s="366"/>
      <c r="AC18" s="366"/>
      <c r="AD18" s="366"/>
      <c r="AE18" s="366"/>
      <c r="AF18" s="366"/>
      <c r="AG18" s="366"/>
      <c r="AH18" s="366"/>
      <c r="AI18" s="366"/>
      <c r="AJ18" s="366"/>
      <c r="AK18" s="366"/>
      <c r="AL18" s="366"/>
      <c r="AM18" s="366"/>
      <c r="AN18" s="366"/>
    </row>
    <row r="19" spans="1:75" ht="11.5" customHeight="1" thickBot="1" x14ac:dyDescent="0.4">
      <c r="H19" s="366"/>
      <c r="I19" s="366"/>
      <c r="J19" s="366"/>
      <c r="K19" s="366"/>
      <c r="L19" s="380"/>
      <c r="M19" s="380"/>
      <c r="N19" s="366"/>
      <c r="O19" s="124"/>
      <c r="P19" s="125"/>
      <c r="Q19" s="340"/>
      <c r="R19" s="340"/>
      <c r="S19" s="340"/>
      <c r="T19" s="126"/>
      <c r="U19" s="127"/>
      <c r="V19" s="368"/>
      <c r="W19" s="368"/>
      <c r="X19" s="368"/>
      <c r="Y19" s="368"/>
      <c r="Z19" s="368"/>
      <c r="AA19" s="366"/>
      <c r="AB19" s="366"/>
      <c r="AC19" s="366"/>
      <c r="AD19" s="366"/>
      <c r="AE19" s="366"/>
      <c r="AF19" s="366"/>
      <c r="AG19" s="366"/>
      <c r="AH19" s="366"/>
      <c r="AI19" s="366"/>
      <c r="AJ19" s="366"/>
      <c r="AK19" s="366"/>
      <c r="AL19" s="366"/>
      <c r="AM19" s="366"/>
      <c r="AN19" s="366"/>
    </row>
    <row r="20" spans="1:75" ht="19.5" thickTop="1" thickBot="1" x14ac:dyDescent="0.4">
      <c r="H20" s="366"/>
      <c r="I20" s="366"/>
      <c r="J20" s="366"/>
      <c r="K20" s="366"/>
      <c r="L20" s="380"/>
      <c r="M20" s="380"/>
      <c r="N20" s="366"/>
      <c r="O20" s="545">
        <f>O13+O18*P18</f>
        <v>712.12966666666659</v>
      </c>
      <c r="P20" s="546"/>
      <c r="Q20" s="119"/>
      <c r="R20" s="191">
        <v>4.9000000000000004</v>
      </c>
      <c r="S20" s="120"/>
      <c r="T20" s="545">
        <f>T15+T18*U18</f>
        <v>712.03966666666656</v>
      </c>
      <c r="U20" s="546"/>
      <c r="V20" s="368"/>
      <c r="W20" s="368"/>
      <c r="X20" s="368"/>
      <c r="Y20" s="368"/>
      <c r="Z20" s="368"/>
      <c r="AA20" s="366"/>
      <c r="AB20" s="366"/>
      <c r="AC20" s="366"/>
      <c r="AD20" s="366"/>
      <c r="AE20" s="366"/>
      <c r="AF20" s="366"/>
      <c r="AG20" s="366"/>
      <c r="AH20" s="366"/>
      <c r="AI20" s="366"/>
      <c r="AJ20" s="366"/>
      <c r="AK20" s="366"/>
      <c r="AL20" s="366"/>
      <c r="AM20" s="366"/>
      <c r="AN20" s="366"/>
    </row>
    <row r="21" spans="1:75" ht="19" thickBot="1" x14ac:dyDescent="0.5">
      <c r="H21" s="366"/>
      <c r="I21" s="366"/>
      <c r="J21" s="366"/>
      <c r="K21" s="366"/>
      <c r="L21" s="380"/>
      <c r="M21" s="380"/>
      <c r="N21" s="366"/>
      <c r="O21" s="547"/>
      <c r="P21" s="548"/>
      <c r="Q21" s="121"/>
      <c r="R21" s="192">
        <f>(O20-T20)/R20</f>
        <v>1.8367346938782007E-2</v>
      </c>
      <c r="S21" s="122"/>
      <c r="T21" s="547"/>
      <c r="U21" s="548"/>
      <c r="V21" s="368"/>
      <c r="W21" s="368"/>
      <c r="X21" s="368"/>
      <c r="Y21" s="368"/>
      <c r="Z21" s="368"/>
      <c r="AA21" s="366"/>
      <c r="AB21" s="366"/>
      <c r="AC21" s="366"/>
      <c r="AD21" s="366"/>
      <c r="AE21" s="366"/>
      <c r="AF21" s="366"/>
      <c r="AG21" s="366"/>
      <c r="AH21" s="366"/>
      <c r="AI21" s="366"/>
      <c r="AJ21" s="366"/>
      <c r="AK21" s="366"/>
      <c r="AL21" s="366"/>
      <c r="AM21" s="366"/>
      <c r="AN21" s="366"/>
    </row>
    <row r="22" spans="1:75" ht="15.5" x14ac:dyDescent="0.35">
      <c r="H22" s="366"/>
      <c r="I22" s="366"/>
      <c r="J22" s="366"/>
      <c r="K22" s="366"/>
      <c r="L22" s="380"/>
      <c r="M22" s="380"/>
      <c r="N22" s="366"/>
      <c r="O22" s="95"/>
      <c r="P22" s="96"/>
      <c r="Q22" s="47"/>
      <c r="R22" s="48"/>
      <c r="S22" s="49"/>
      <c r="T22" s="45"/>
      <c r="U22" s="46"/>
      <c r="V22" s="368"/>
      <c r="W22" s="368"/>
      <c r="X22" s="368"/>
      <c r="Y22" s="368"/>
      <c r="Z22" s="368"/>
      <c r="AA22" s="366"/>
      <c r="AB22" s="366"/>
      <c r="AC22" s="366"/>
      <c r="AD22" s="366"/>
      <c r="AE22" s="366"/>
      <c r="AF22" s="366"/>
      <c r="AG22" s="366"/>
      <c r="AH22" s="366"/>
      <c r="AI22" s="366"/>
      <c r="AJ22" s="366"/>
      <c r="AK22" s="366"/>
      <c r="AL22" s="366"/>
      <c r="AM22" s="366"/>
      <c r="AN22" s="366"/>
    </row>
    <row r="23" spans="1:75" ht="15.65" customHeight="1" x14ac:dyDescent="0.35">
      <c r="H23" s="366"/>
      <c r="I23" s="366"/>
      <c r="J23" s="366"/>
      <c r="K23" s="366"/>
      <c r="L23" s="380"/>
      <c r="M23" s="380"/>
      <c r="N23" s="366"/>
      <c r="O23" s="94"/>
      <c r="P23" s="83"/>
      <c r="Q23" s="342"/>
      <c r="R23" s="342"/>
      <c r="S23" s="342"/>
      <c r="T23" s="13"/>
      <c r="U23" s="14"/>
      <c r="V23" s="8"/>
      <c r="W23" s="368"/>
      <c r="X23" s="368"/>
      <c r="Y23" s="368"/>
      <c r="Z23" s="368"/>
      <c r="AA23" s="366"/>
      <c r="AB23" s="366"/>
      <c r="AC23" s="366"/>
      <c r="AD23" s="366"/>
      <c r="AE23" s="366"/>
      <c r="AF23" s="366"/>
      <c r="AG23" s="366"/>
      <c r="AH23" s="366"/>
      <c r="AI23" s="366"/>
      <c r="AJ23" s="366"/>
      <c r="AK23" s="366"/>
      <c r="AL23" s="366"/>
      <c r="AM23" s="366"/>
      <c r="AN23" s="366"/>
    </row>
    <row r="24" spans="1:75" ht="32.5" x14ac:dyDescent="0.35">
      <c r="H24" s="366"/>
      <c r="I24" s="366"/>
      <c r="J24" s="366"/>
      <c r="K24" s="366"/>
      <c r="L24" s="380"/>
      <c r="M24" s="380"/>
      <c r="N24" s="366"/>
      <c r="O24" s="13">
        <f>(O27-O20)/P24</f>
        <v>4.4333333333351481E-2</v>
      </c>
      <c r="P24" s="14">
        <v>7</v>
      </c>
      <c r="Q24" s="342"/>
      <c r="R24" s="342" t="s">
        <v>0</v>
      </c>
      <c r="S24" s="342"/>
      <c r="T24" s="13">
        <f>(T27-T20)/U24</f>
        <v>5.5761904761912513E-2</v>
      </c>
      <c r="U24" s="14">
        <v>7</v>
      </c>
      <c r="V24" s="8"/>
      <c r="W24" s="368"/>
      <c r="X24" s="368"/>
      <c r="Y24" s="368"/>
      <c r="Z24" s="368"/>
      <c r="AA24" s="366"/>
      <c r="AB24" s="366"/>
      <c r="AC24" s="366"/>
      <c r="AD24" s="366"/>
      <c r="AE24" s="366"/>
      <c r="AF24" s="366"/>
      <c r="AG24" s="366"/>
      <c r="AH24" s="366"/>
      <c r="AI24" s="366"/>
      <c r="AJ24" s="366"/>
      <c r="AK24" s="366"/>
      <c r="AL24" s="366"/>
      <c r="AM24" s="366"/>
      <c r="AN24" s="366"/>
    </row>
    <row r="25" spans="1:75" ht="15.65" customHeight="1" x14ac:dyDescent="0.35">
      <c r="A25" s="3"/>
      <c r="B25" s="3"/>
      <c r="C25" s="3"/>
      <c r="D25" s="3"/>
      <c r="E25" s="3"/>
      <c r="H25" s="366"/>
      <c r="I25" s="366"/>
      <c r="J25" s="366"/>
      <c r="K25" s="366"/>
      <c r="L25" s="380"/>
      <c r="M25" s="380"/>
      <c r="N25" s="366"/>
      <c r="O25" s="94"/>
      <c r="P25" s="83"/>
      <c r="Q25" s="342"/>
      <c r="R25" s="342"/>
      <c r="S25" s="342"/>
      <c r="T25" s="13"/>
      <c r="U25" s="14"/>
      <c r="V25" s="8"/>
      <c r="W25" s="368"/>
      <c r="X25" s="368"/>
      <c r="Y25" s="368"/>
      <c r="Z25" s="368"/>
      <c r="AA25" s="366"/>
      <c r="AB25" s="366"/>
      <c r="AC25" s="366"/>
      <c r="AD25" s="366"/>
      <c r="AE25" s="366"/>
      <c r="AF25" s="366"/>
      <c r="AG25" s="366"/>
      <c r="AH25" s="366"/>
      <c r="AI25" s="366"/>
      <c r="AJ25" s="366"/>
      <c r="AK25" s="366"/>
      <c r="AL25" s="366"/>
      <c r="AM25" s="366"/>
      <c r="AN25" s="366"/>
    </row>
    <row r="26" spans="1:75" ht="17.5" customHeight="1" thickBot="1" x14ac:dyDescent="0.5">
      <c r="A26" s="3"/>
      <c r="B26" s="3"/>
      <c r="C26" s="3"/>
      <c r="D26" s="3"/>
      <c r="E26" s="3"/>
      <c r="H26" s="366"/>
      <c r="I26" s="366"/>
      <c r="J26" s="366"/>
      <c r="K26" s="366"/>
      <c r="L26" s="380"/>
      <c r="M26" s="380"/>
      <c r="N26" s="366"/>
      <c r="O26" s="376"/>
      <c r="P26" s="376"/>
      <c r="Q26" s="366"/>
      <c r="R26" s="370"/>
      <c r="S26" s="368"/>
      <c r="T26" s="385"/>
      <c r="U26" s="385"/>
      <c r="V26" s="8"/>
      <c r="W26" s="368"/>
      <c r="X26" s="368"/>
      <c r="Y26" s="368"/>
      <c r="Z26" s="368"/>
      <c r="AA26" s="366"/>
      <c r="AB26" s="366"/>
      <c r="AC26" s="366"/>
      <c r="AD26" s="366"/>
      <c r="AE26" s="366"/>
      <c r="AF26" s="366"/>
      <c r="AG26" s="366"/>
      <c r="AH26" s="366"/>
      <c r="AI26" s="367" t="s">
        <v>4</v>
      </c>
      <c r="AJ26" s="366"/>
      <c r="AK26" s="366"/>
      <c r="AL26" s="366"/>
      <c r="AM26" s="366"/>
      <c r="AN26" s="366"/>
    </row>
    <row r="27" spans="1:75" ht="16.899999999999999" customHeight="1" thickTop="1" thickBot="1" x14ac:dyDescent="0.4">
      <c r="A27" s="3"/>
      <c r="B27" s="3"/>
      <c r="C27" s="3"/>
      <c r="D27" s="3"/>
      <c r="E27" s="3"/>
      <c r="H27" s="381"/>
      <c r="I27" s="559">
        <v>712.8</v>
      </c>
      <c r="J27" s="560"/>
      <c r="K27" s="84"/>
      <c r="L27" s="176">
        <f>(I27-O27)/L28</f>
        <v>7.1999999999979997E-2</v>
      </c>
      <c r="M27" s="78"/>
      <c r="N27" s="376"/>
      <c r="O27" s="569">
        <v>712.44</v>
      </c>
      <c r="P27" s="570"/>
      <c r="Q27" s="86"/>
      <c r="R27" s="179">
        <f>(O27-T27)/R28</f>
        <v>2.0000000000209182E-3</v>
      </c>
      <c r="S27" s="90"/>
      <c r="T27" s="569">
        <v>712.43</v>
      </c>
      <c r="U27" s="570"/>
      <c r="V27" s="378"/>
      <c r="W27" s="84"/>
      <c r="X27" s="176">
        <f>(T27-AA27)/X28</f>
        <v>7.4619047619031723E-2</v>
      </c>
      <c r="Y27" s="79"/>
      <c r="Z27" s="101"/>
      <c r="AA27" s="545">
        <f>AF27+AD27*AD28</f>
        <v>711.90766666666673</v>
      </c>
      <c r="AB27" s="546"/>
      <c r="AC27" s="86"/>
      <c r="AD27" s="174">
        <v>0</v>
      </c>
      <c r="AE27" s="90"/>
      <c r="AF27" s="549">
        <f>AI27-4.2/100*AJ27+0.5/12</f>
        <v>711.90766666666673</v>
      </c>
      <c r="AG27" s="550"/>
      <c r="AH27" s="376"/>
      <c r="AI27" s="553">
        <v>711.95</v>
      </c>
      <c r="AJ27" s="541">
        <v>2</v>
      </c>
      <c r="AK27" s="366"/>
      <c r="AL27" s="366"/>
      <c r="AM27" s="366"/>
      <c r="AN27" s="366"/>
    </row>
    <row r="28" spans="1:75" ht="16.899999999999999" customHeight="1" thickBot="1" x14ac:dyDescent="0.4">
      <c r="A28" s="3"/>
      <c r="B28" s="3"/>
      <c r="C28" s="3"/>
      <c r="D28" s="3"/>
      <c r="E28" s="3"/>
      <c r="H28" s="381"/>
      <c r="I28" s="561"/>
      <c r="J28" s="562"/>
      <c r="K28" s="85"/>
      <c r="L28" s="177">
        <v>5</v>
      </c>
      <c r="M28" s="80"/>
      <c r="N28" s="376"/>
      <c r="O28" s="571"/>
      <c r="P28" s="558"/>
      <c r="Q28" s="88"/>
      <c r="R28" s="180">
        <v>5</v>
      </c>
      <c r="S28" s="91"/>
      <c r="T28" s="571"/>
      <c r="U28" s="558"/>
      <c r="V28" s="378"/>
      <c r="W28" s="85"/>
      <c r="X28" s="177">
        <v>7</v>
      </c>
      <c r="Y28" s="81"/>
      <c r="Z28" s="102"/>
      <c r="AA28" s="547"/>
      <c r="AB28" s="548"/>
      <c r="AC28" s="88"/>
      <c r="AD28" s="175">
        <v>0</v>
      </c>
      <c r="AE28" s="91"/>
      <c r="AF28" s="551"/>
      <c r="AG28" s="552"/>
      <c r="AH28" s="376"/>
      <c r="AI28" s="554"/>
      <c r="AJ28" s="542"/>
      <c r="AK28" s="366"/>
      <c r="AL28" s="366"/>
      <c r="AM28" s="366"/>
      <c r="AN28" s="366"/>
    </row>
    <row r="29" spans="1:75" ht="11.5" customHeight="1" x14ac:dyDescent="0.35">
      <c r="A29" s="3"/>
      <c r="B29" s="3"/>
      <c r="C29" s="3"/>
      <c r="D29" s="3"/>
      <c r="E29" s="3"/>
      <c r="H29" s="366"/>
      <c r="I29" s="82"/>
      <c r="J29" s="83"/>
      <c r="K29" s="342"/>
      <c r="L29" s="342"/>
      <c r="M29" s="342"/>
      <c r="N29" s="366"/>
      <c r="O29" s="92"/>
      <c r="P29" s="93"/>
      <c r="Q29" s="32"/>
      <c r="R29" s="339"/>
      <c r="S29" s="339"/>
      <c r="T29" s="56"/>
      <c r="U29" s="57"/>
      <c r="V29" s="8"/>
      <c r="W29" s="576" t="s">
        <v>0</v>
      </c>
      <c r="X29" s="576"/>
      <c r="Y29" s="576"/>
      <c r="Z29" s="49"/>
      <c r="AA29" s="45"/>
      <c r="AB29" s="35"/>
      <c r="AC29" s="338"/>
      <c r="AD29" s="338"/>
      <c r="AE29" s="338"/>
      <c r="AF29" s="140"/>
      <c r="AG29" s="141"/>
      <c r="AH29" s="221"/>
      <c r="AI29" s="384"/>
      <c r="AJ29" s="384"/>
      <c r="AK29" s="366"/>
      <c r="AL29" s="377"/>
      <c r="AM29" s="366"/>
      <c r="AN29" s="366"/>
    </row>
    <row r="30" spans="1:75" ht="47" thickBot="1" x14ac:dyDescent="0.4">
      <c r="A30" s="3"/>
      <c r="B30" s="3"/>
      <c r="C30" s="3"/>
      <c r="D30" s="3"/>
      <c r="E30" s="3"/>
      <c r="H30" s="366"/>
      <c r="I30" s="181">
        <f>(I32-I27)/J30</f>
        <v>1.2000000000011824E-2</v>
      </c>
      <c r="J30" s="14">
        <v>5</v>
      </c>
      <c r="K30" s="342"/>
      <c r="L30" s="341" t="s">
        <v>1</v>
      </c>
      <c r="M30" s="342"/>
      <c r="N30" s="366"/>
      <c r="O30" s="56">
        <f>(O32-O27)/P30</f>
        <v>1.9999999999981812E-3</v>
      </c>
      <c r="P30" s="57">
        <v>5</v>
      </c>
      <c r="Q30" s="339"/>
      <c r="R30" s="220" t="s">
        <v>3</v>
      </c>
      <c r="S30" s="339"/>
      <c r="T30" s="56">
        <f>(T32-T27)/U30</f>
        <v>2.0000000000209182E-3</v>
      </c>
      <c r="U30" s="57">
        <v>5</v>
      </c>
      <c r="V30" s="8"/>
      <c r="W30" s="576"/>
      <c r="X30" s="576"/>
      <c r="Y30" s="576"/>
      <c r="Z30" s="66"/>
      <c r="AA30" s="182">
        <f>(AA27-AA32)/AB30</f>
        <v>2.0000000000209182E-3</v>
      </c>
      <c r="AB30" s="35">
        <v>5</v>
      </c>
      <c r="AC30" s="338"/>
      <c r="AD30" s="220" t="s">
        <v>2</v>
      </c>
      <c r="AE30" s="338"/>
      <c r="AF30" s="189">
        <v>5</v>
      </c>
      <c r="AG30" s="193">
        <f>(AF27-AH32)/AF30</f>
        <v>4.0000000000190994E-3</v>
      </c>
      <c r="AH30" s="221"/>
      <c r="AI30" s="366"/>
      <c r="AJ30" s="221"/>
      <c r="AK30" s="366"/>
      <c r="AL30" s="366"/>
      <c r="AM30" s="366"/>
      <c r="AN30" s="366"/>
    </row>
    <row r="31" spans="1:75" ht="12" customHeight="1" thickBot="1" x14ac:dyDescent="0.4">
      <c r="A31" s="3"/>
      <c r="B31" s="3"/>
      <c r="C31" s="3"/>
      <c r="D31" s="3"/>
      <c r="E31" s="3"/>
      <c r="H31" s="366"/>
      <c r="I31" s="82"/>
      <c r="J31" s="83"/>
      <c r="K31" s="342"/>
      <c r="L31" s="342"/>
      <c r="M31" s="342"/>
      <c r="N31" s="366"/>
      <c r="O31" s="92"/>
      <c r="P31" s="93"/>
      <c r="Q31" s="339"/>
      <c r="R31" s="339"/>
      <c r="S31" s="339"/>
      <c r="T31" s="56"/>
      <c r="U31" s="57"/>
      <c r="V31" s="8"/>
      <c r="W31" s="576"/>
      <c r="X31" s="576"/>
      <c r="Y31" s="576"/>
      <c r="Z31" s="49"/>
      <c r="AA31" s="45"/>
      <c r="AB31" s="35"/>
      <c r="AC31" s="338"/>
      <c r="AD31" s="338"/>
      <c r="AE31" s="338"/>
      <c r="AF31" s="36"/>
      <c r="AG31" s="139"/>
      <c r="AH31" s="142"/>
      <c r="AI31" s="366"/>
      <c r="AJ31" s="366"/>
      <c r="AK31" s="366"/>
      <c r="AL31" s="366"/>
      <c r="AM31" s="366"/>
      <c r="AN31" s="366"/>
    </row>
    <row r="32" spans="1:75" s="3" customFormat="1" ht="16.899999999999999" customHeight="1" thickTop="1" thickBot="1" x14ac:dyDescent="0.4">
      <c r="G32" s="6"/>
      <c r="H32" s="382"/>
      <c r="I32" s="559">
        <v>712.86</v>
      </c>
      <c r="J32" s="560"/>
      <c r="K32" s="84"/>
      <c r="L32" s="176">
        <f>(I32-O32)/L33</f>
        <v>8.1999999999993634E-2</v>
      </c>
      <c r="M32" s="78"/>
      <c r="N32" s="379"/>
      <c r="O32" s="569">
        <v>712.45</v>
      </c>
      <c r="P32" s="570"/>
      <c r="Q32" s="86"/>
      <c r="R32" s="179">
        <f>(O32-T32)/R33</f>
        <v>1.9999999999981812E-3</v>
      </c>
      <c r="S32" s="87"/>
      <c r="T32" s="569">
        <v>712.44</v>
      </c>
      <c r="U32" s="570"/>
      <c r="V32" s="378"/>
      <c r="W32" s="84"/>
      <c r="X32" s="176">
        <f>(T32-AA32)/X33</f>
        <v>7.7476190476204465E-2</v>
      </c>
      <c r="Y32" s="79"/>
      <c r="Z32" s="101"/>
      <c r="AA32" s="545">
        <f>AH32+AD32*AD33</f>
        <v>711.89766666666662</v>
      </c>
      <c r="AB32" s="546"/>
      <c r="AC32" s="86"/>
      <c r="AD32" s="174">
        <v>5.0000000000000001E-3</v>
      </c>
      <c r="AE32" s="90"/>
      <c r="AF32" s="90"/>
      <c r="AG32" s="90"/>
      <c r="AH32" s="549">
        <f>AK32-4.2/100*AM32+0.5/12</f>
        <v>711.88766666666663</v>
      </c>
      <c r="AI32" s="550"/>
      <c r="AJ32" s="371"/>
      <c r="AK32" s="537">
        <v>711.93</v>
      </c>
      <c r="AL32" s="538"/>
      <c r="AM32" s="541">
        <v>2</v>
      </c>
      <c r="AN32" s="366"/>
      <c r="AO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</row>
    <row r="33" spans="1:75" s="3" customFormat="1" ht="16.899999999999999" customHeight="1" thickBot="1" x14ac:dyDescent="0.4">
      <c r="G33" s="6"/>
      <c r="H33" s="382"/>
      <c r="I33" s="561"/>
      <c r="J33" s="562"/>
      <c r="K33" s="85"/>
      <c r="L33" s="177">
        <v>5</v>
      </c>
      <c r="M33" s="80"/>
      <c r="N33" s="379"/>
      <c r="O33" s="571"/>
      <c r="P33" s="558"/>
      <c r="Q33" s="88"/>
      <c r="R33" s="180">
        <v>5</v>
      </c>
      <c r="S33" s="89"/>
      <c r="T33" s="571"/>
      <c r="U33" s="558"/>
      <c r="V33" s="378"/>
      <c r="W33" s="85"/>
      <c r="X33" s="177">
        <v>7</v>
      </c>
      <c r="Y33" s="81"/>
      <c r="Z33" s="102"/>
      <c r="AA33" s="547"/>
      <c r="AB33" s="548"/>
      <c r="AC33" s="88"/>
      <c r="AD33" s="175">
        <v>2</v>
      </c>
      <c r="AE33" s="91"/>
      <c r="AF33" s="91"/>
      <c r="AG33" s="91"/>
      <c r="AH33" s="551"/>
      <c r="AI33" s="552"/>
      <c r="AJ33" s="371"/>
      <c r="AK33" s="543"/>
      <c r="AL33" s="544"/>
      <c r="AM33" s="542"/>
      <c r="AN33" s="366"/>
      <c r="AO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</row>
    <row r="34" spans="1:75" ht="23.5" customHeight="1" x14ac:dyDescent="0.45">
      <c r="A34" s="3"/>
      <c r="B34" s="3"/>
      <c r="C34" s="3"/>
      <c r="D34" s="3"/>
      <c r="E34" s="3"/>
      <c r="H34" s="366"/>
      <c r="I34" s="366"/>
      <c r="J34" s="366"/>
      <c r="K34" s="366"/>
      <c r="L34" s="380"/>
      <c r="M34" s="380"/>
      <c r="N34" s="366"/>
      <c r="O34" s="376"/>
      <c r="P34" s="376"/>
      <c r="Q34" s="366"/>
      <c r="R34" s="370"/>
      <c r="S34" s="368"/>
      <c r="T34" s="385"/>
      <c r="U34" s="385"/>
      <c r="V34" s="8"/>
      <c r="W34" s="368"/>
      <c r="X34" s="368"/>
      <c r="Y34" s="368"/>
      <c r="Z34" s="368"/>
      <c r="AA34" s="366"/>
      <c r="AB34" s="366"/>
      <c r="AC34" s="366"/>
      <c r="AD34" s="366"/>
      <c r="AE34" s="366"/>
      <c r="AF34" s="366"/>
      <c r="AG34" s="366"/>
      <c r="AH34" s="366"/>
      <c r="AI34" s="366"/>
      <c r="AJ34" s="366"/>
      <c r="AK34" s="575" t="s">
        <v>4</v>
      </c>
      <c r="AL34" s="575"/>
      <c r="AM34" s="366"/>
      <c r="AN34" s="366"/>
    </row>
    <row r="35" spans="1:75" ht="11.5" customHeight="1" x14ac:dyDescent="0.45">
      <c r="A35" s="3"/>
      <c r="B35" s="3"/>
      <c r="C35" s="3"/>
      <c r="D35" s="3"/>
      <c r="E35" s="3"/>
      <c r="H35" s="366"/>
      <c r="I35" s="366"/>
      <c r="J35" s="366"/>
      <c r="K35" s="366"/>
      <c r="L35" s="380"/>
      <c r="M35" s="380"/>
      <c r="N35" s="366"/>
      <c r="O35" s="94"/>
      <c r="P35" s="83"/>
      <c r="Q35" s="342"/>
      <c r="R35" s="342"/>
      <c r="S35" s="342"/>
      <c r="T35" s="13"/>
      <c r="U35" s="14"/>
      <c r="V35" s="366"/>
      <c r="W35" s="383"/>
      <c r="X35" s="383"/>
      <c r="Y35" s="383"/>
      <c r="Z35" s="368"/>
      <c r="AA35" s="366"/>
      <c r="AB35" s="366"/>
      <c r="AC35" s="366"/>
      <c r="AD35" s="366"/>
      <c r="AE35" s="366"/>
      <c r="AF35" s="366"/>
      <c r="AG35" s="366"/>
      <c r="AH35" s="366"/>
      <c r="AI35" s="366"/>
      <c r="AJ35" s="366"/>
      <c r="AK35" s="366"/>
      <c r="AL35" s="366"/>
      <c r="AM35" s="366"/>
      <c r="AN35" s="366"/>
    </row>
    <row r="36" spans="1:75" ht="47.5" customHeight="1" x14ac:dyDescent="0.45">
      <c r="A36" s="3"/>
      <c r="B36" s="3"/>
      <c r="C36" s="3"/>
      <c r="D36" s="3"/>
      <c r="E36" s="3"/>
      <c r="H36" s="366"/>
      <c r="I36" s="366"/>
      <c r="J36" s="366"/>
      <c r="K36" s="366"/>
      <c r="L36" s="380"/>
      <c r="M36" s="380"/>
      <c r="N36" s="366"/>
      <c r="O36" s="13">
        <f>(O38-O32)/P36</f>
        <v>8.3999999999991817E-2</v>
      </c>
      <c r="P36" s="14">
        <v>5</v>
      </c>
      <c r="Q36" s="342"/>
      <c r="R36" s="341" t="s">
        <v>1</v>
      </c>
      <c r="S36" s="342"/>
      <c r="T36" s="13">
        <f>(T38-T32)/U36</f>
        <v>7.1999999999979997E-2</v>
      </c>
      <c r="U36" s="14">
        <v>5</v>
      </c>
      <c r="V36" s="366"/>
      <c r="W36" s="383"/>
      <c r="X36" s="383"/>
      <c r="Y36" s="383"/>
      <c r="Z36" s="368"/>
      <c r="AA36" s="366"/>
      <c r="AB36" s="366"/>
      <c r="AC36" s="366"/>
      <c r="AD36" s="366"/>
      <c r="AE36" s="366"/>
      <c r="AF36" s="366"/>
      <c r="AG36" s="366"/>
      <c r="AH36" s="366"/>
      <c r="AI36" s="366"/>
      <c r="AJ36" s="366"/>
      <c r="AK36" s="366"/>
      <c r="AL36" s="366"/>
      <c r="AM36" s="366"/>
      <c r="AN36" s="366"/>
    </row>
    <row r="37" spans="1:75" ht="11.5" customHeight="1" thickBot="1" x14ac:dyDescent="0.5">
      <c r="A37" s="3"/>
      <c r="B37" s="3"/>
      <c r="C37" s="3"/>
      <c r="D37" s="3"/>
      <c r="E37" s="3"/>
      <c r="H37" s="366"/>
      <c r="I37" s="366"/>
      <c r="J37" s="366"/>
      <c r="K37" s="366"/>
      <c r="L37" s="380"/>
      <c r="M37" s="380"/>
      <c r="N37" s="366"/>
      <c r="O37" s="94"/>
      <c r="P37" s="83"/>
      <c r="Q37" s="342"/>
      <c r="R37" s="342"/>
      <c r="S37" s="342"/>
      <c r="T37" s="13"/>
      <c r="U37" s="14"/>
      <c r="V37" s="366"/>
      <c r="W37" s="383"/>
      <c r="X37" s="383"/>
      <c r="Y37" s="383"/>
      <c r="Z37" s="368"/>
      <c r="AA37" s="366"/>
      <c r="AB37" s="366"/>
      <c r="AC37" s="366"/>
      <c r="AD37" s="366"/>
      <c r="AE37" s="366"/>
      <c r="AF37" s="366"/>
      <c r="AG37" s="366"/>
      <c r="AH37" s="366"/>
      <c r="AI37" s="366"/>
      <c r="AJ37" s="366"/>
      <c r="AK37" s="366"/>
      <c r="AL37" s="366"/>
      <c r="AM37" s="366"/>
      <c r="AN37" s="366"/>
    </row>
    <row r="38" spans="1:75" ht="18.649999999999999" customHeight="1" thickTop="1" thickBot="1" x14ac:dyDescent="0.5">
      <c r="A38" s="3"/>
      <c r="B38" s="3"/>
      <c r="C38" s="3"/>
      <c r="D38" s="3"/>
      <c r="E38" s="3"/>
      <c r="H38" s="366"/>
      <c r="I38" s="366"/>
      <c r="J38" s="366"/>
      <c r="K38" s="366"/>
      <c r="L38" s="380"/>
      <c r="M38" s="380"/>
      <c r="N38" s="366"/>
      <c r="O38" s="559">
        <v>712.87</v>
      </c>
      <c r="P38" s="560"/>
      <c r="Q38" s="135"/>
      <c r="R38" s="194">
        <v>5</v>
      </c>
      <c r="S38" s="136"/>
      <c r="T38" s="559">
        <v>712.8</v>
      </c>
      <c r="U38" s="560"/>
      <c r="V38" s="366"/>
      <c r="W38" s="383"/>
      <c r="X38" s="383"/>
      <c r="Y38" s="383"/>
      <c r="Z38" s="368"/>
      <c r="AA38" s="366"/>
      <c r="AB38" s="366"/>
      <c r="AC38" s="366"/>
      <c r="AD38" s="366"/>
      <c r="AE38" s="366"/>
      <c r="AF38" s="366"/>
      <c r="AG38" s="366"/>
      <c r="AH38" s="366"/>
      <c r="AI38" s="366"/>
      <c r="AJ38" s="366"/>
      <c r="AK38" s="366"/>
      <c r="AL38" s="366"/>
      <c r="AM38" s="366"/>
      <c r="AN38" s="366"/>
    </row>
    <row r="39" spans="1:75" ht="23.5" customHeight="1" thickBot="1" x14ac:dyDescent="0.5">
      <c r="A39" s="3"/>
      <c r="B39" s="3"/>
      <c r="C39" s="3"/>
      <c r="D39" s="3"/>
      <c r="E39" s="3"/>
      <c r="H39" s="366"/>
      <c r="I39" s="366"/>
      <c r="J39" s="366"/>
      <c r="K39" s="366"/>
      <c r="L39" s="380"/>
      <c r="M39" s="380"/>
      <c r="N39" s="366"/>
      <c r="O39" s="561"/>
      <c r="P39" s="562"/>
      <c r="Q39" s="137"/>
      <c r="R39" s="195">
        <f>(O38-T38)/R38</f>
        <v>1.4000000000010004E-2</v>
      </c>
      <c r="S39" s="138"/>
      <c r="T39" s="561"/>
      <c r="U39" s="562"/>
      <c r="V39" s="366"/>
      <c r="W39" s="383"/>
      <c r="X39" s="383"/>
      <c r="Y39" s="383"/>
      <c r="Z39" s="368"/>
      <c r="AA39" s="366"/>
      <c r="AB39" s="366"/>
      <c r="AC39" s="366"/>
      <c r="AD39" s="366"/>
      <c r="AE39" s="366"/>
      <c r="AF39" s="366"/>
      <c r="AG39" s="366"/>
      <c r="AH39" s="366"/>
      <c r="AI39" s="366"/>
      <c r="AJ39" s="366"/>
      <c r="AK39" s="366"/>
      <c r="AL39" s="366"/>
      <c r="AM39" s="366"/>
      <c r="AN39" s="366"/>
    </row>
    <row r="40" spans="1:75" ht="11.5" customHeight="1" x14ac:dyDescent="0.45">
      <c r="A40" s="3"/>
      <c r="B40" s="3"/>
      <c r="C40" s="3"/>
      <c r="D40" s="3"/>
      <c r="E40" s="3"/>
      <c r="H40" s="366"/>
      <c r="I40" s="366"/>
      <c r="J40" s="366"/>
      <c r="K40" s="366"/>
      <c r="L40" s="380"/>
      <c r="M40" s="380"/>
      <c r="N40" s="366"/>
      <c r="O40" s="366"/>
      <c r="P40" s="366"/>
      <c r="Q40" s="366"/>
      <c r="R40" s="366"/>
      <c r="S40" s="366"/>
      <c r="T40" s="366"/>
      <c r="U40" s="366"/>
      <c r="V40" s="366"/>
      <c r="W40" s="383"/>
      <c r="X40" s="383"/>
      <c r="Y40" s="383"/>
      <c r="Z40" s="368"/>
      <c r="AA40" s="366"/>
      <c r="AB40" s="366"/>
      <c r="AC40" s="366"/>
      <c r="AD40" s="366"/>
      <c r="AE40" s="366"/>
      <c r="AF40" s="366"/>
      <c r="AG40" s="366"/>
      <c r="AH40" s="366"/>
      <c r="AI40" s="366"/>
      <c r="AJ40" s="366"/>
      <c r="AK40" s="366"/>
      <c r="AL40" s="366"/>
      <c r="AM40" s="366"/>
      <c r="AN40" s="366"/>
    </row>
    <row r="41" spans="1:75" ht="11.5" customHeight="1" x14ac:dyDescent="0.45">
      <c r="A41" s="3"/>
      <c r="B41" s="3"/>
      <c r="C41" s="3"/>
      <c r="D41" s="3"/>
      <c r="E41" s="3"/>
      <c r="R41" s="6"/>
      <c r="S41" s="6"/>
      <c r="T41" s="6"/>
      <c r="U41" s="6"/>
      <c r="V41" s="6"/>
      <c r="W41" s="18"/>
      <c r="X41" s="18"/>
      <c r="Y41" s="18"/>
    </row>
    <row r="42" spans="1:75" ht="11.5" customHeight="1" x14ac:dyDescent="0.45">
      <c r="A42" s="3"/>
      <c r="B42" s="3"/>
      <c r="C42" s="3"/>
      <c r="D42" s="3"/>
      <c r="E42" s="3"/>
      <c r="R42" s="6"/>
      <c r="S42" s="6"/>
      <c r="T42" s="6"/>
      <c r="U42" s="6"/>
      <c r="V42" s="6"/>
      <c r="W42" s="18"/>
      <c r="X42" s="18"/>
      <c r="Y42" s="18"/>
    </row>
    <row r="43" spans="1:75" ht="11.5" customHeight="1" x14ac:dyDescent="0.45">
      <c r="A43" s="3"/>
      <c r="B43" s="3"/>
      <c r="C43" s="3"/>
      <c r="D43" s="3"/>
      <c r="E43" s="3"/>
      <c r="R43" s="6"/>
      <c r="S43" s="6"/>
      <c r="T43" s="6"/>
      <c r="U43" s="6"/>
      <c r="V43" s="6"/>
      <c r="W43" s="18"/>
      <c r="X43" s="18"/>
      <c r="Y43" s="18"/>
    </row>
    <row r="44" spans="1:75" s="3" customFormat="1" ht="10.9" customHeight="1" x14ac:dyDescent="0.35">
      <c r="A44" s="6"/>
      <c r="B44" s="6"/>
      <c r="C44" s="6"/>
      <c r="D44" s="6"/>
      <c r="E44" s="6"/>
      <c r="G44" s="6"/>
      <c r="L44" s="7"/>
      <c r="M44" s="7"/>
      <c r="N44" s="6"/>
      <c r="AA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</row>
    <row r="45" spans="1:75" s="3" customFormat="1" x14ac:dyDescent="0.35">
      <c r="A45" s="6"/>
      <c r="B45" s="6"/>
      <c r="C45" s="6"/>
      <c r="D45" s="6"/>
      <c r="E45" s="6"/>
      <c r="G45" s="6"/>
      <c r="L45" s="7"/>
      <c r="M45" s="7"/>
      <c r="N45" s="6"/>
      <c r="AA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</row>
    <row r="46" spans="1:75" s="3" customFormat="1" ht="10.15" customHeight="1" x14ac:dyDescent="0.35">
      <c r="A46" s="6"/>
      <c r="B46" s="6"/>
      <c r="C46" s="6"/>
      <c r="D46" s="6"/>
      <c r="E46" s="6"/>
      <c r="G46" s="6"/>
      <c r="L46" s="7"/>
      <c r="M46" s="7"/>
      <c r="N46" s="6"/>
      <c r="AA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</row>
    <row r="47" spans="1:75" s="3" customFormat="1" x14ac:dyDescent="0.35">
      <c r="A47" s="6"/>
      <c r="B47" s="6"/>
      <c r="C47" s="6"/>
      <c r="D47" s="6"/>
      <c r="E47" s="6"/>
      <c r="G47" s="6"/>
      <c r="L47" s="7"/>
      <c r="M47" s="7"/>
      <c r="N47" s="6"/>
      <c r="AA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</row>
    <row r="48" spans="1:75" s="3" customFormat="1" ht="7.15" customHeight="1" x14ac:dyDescent="0.35">
      <c r="A48" s="6"/>
      <c r="B48" s="6"/>
      <c r="C48" s="6"/>
      <c r="D48" s="6"/>
      <c r="E48" s="6"/>
      <c r="G48" s="6"/>
      <c r="L48" s="7"/>
      <c r="M48" s="7"/>
      <c r="N48" s="6"/>
      <c r="AA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</row>
    <row r="49" spans="1:75" s="3" customFormat="1" x14ac:dyDescent="0.35">
      <c r="A49" s="6"/>
      <c r="B49" s="6"/>
      <c r="C49" s="6"/>
      <c r="D49" s="6"/>
      <c r="E49" s="6"/>
      <c r="G49" s="6"/>
      <c r="L49" s="7"/>
      <c r="M49" s="7"/>
      <c r="N49" s="6"/>
      <c r="AA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</row>
    <row r="50" spans="1:75" s="3" customFormat="1" x14ac:dyDescent="0.35">
      <c r="A50" s="6"/>
      <c r="B50" s="6"/>
      <c r="C50" s="6"/>
      <c r="D50" s="6"/>
      <c r="E50" s="6"/>
      <c r="G50" s="6"/>
      <c r="L50" s="7"/>
      <c r="M50" s="7"/>
      <c r="N50" s="6"/>
      <c r="O50" s="6"/>
      <c r="R50" s="5"/>
      <c r="T50" s="6"/>
      <c r="V50" s="8"/>
      <c r="AA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</row>
    <row r="51" spans="1:75" s="3" customFormat="1" ht="15" customHeight="1" x14ac:dyDescent="0.35">
      <c r="A51" s="6"/>
      <c r="B51" s="6"/>
      <c r="C51" s="6"/>
      <c r="D51" s="6"/>
      <c r="E51" s="6"/>
      <c r="G51" s="6"/>
      <c r="H51" s="6"/>
      <c r="I51" s="6"/>
      <c r="J51" s="6"/>
      <c r="K51" s="6"/>
      <c r="L51" s="7"/>
      <c r="M51" s="7"/>
      <c r="N51" s="6"/>
      <c r="O51" s="6"/>
      <c r="P51" s="6"/>
      <c r="Q51" s="6"/>
      <c r="R51" s="5"/>
      <c r="S51" s="1"/>
      <c r="T51" s="1"/>
      <c r="U51" s="1"/>
      <c r="V51" s="1"/>
      <c r="AA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</row>
    <row r="52" spans="1:75" s="3" customFormat="1" x14ac:dyDescent="0.35">
      <c r="A52" s="6"/>
      <c r="B52" s="6"/>
      <c r="C52" s="6"/>
      <c r="D52" s="6"/>
      <c r="E52" s="6"/>
      <c r="G52" s="6"/>
      <c r="H52" s="6"/>
      <c r="I52" s="6"/>
      <c r="J52" s="6"/>
      <c r="K52" s="6"/>
      <c r="L52" s="7"/>
      <c r="M52" s="7"/>
      <c r="N52" s="6"/>
      <c r="O52" s="6"/>
      <c r="P52" s="6"/>
      <c r="Q52" s="6"/>
      <c r="R52" s="5"/>
      <c r="S52" s="1"/>
      <c r="T52" s="1"/>
      <c r="U52" s="1"/>
      <c r="V52" s="1"/>
      <c r="AA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</row>
    <row r="53" spans="1:75" s="3" customFormat="1" ht="14.5" customHeight="1" x14ac:dyDescent="0.35">
      <c r="A53" s="6"/>
      <c r="B53" s="6"/>
      <c r="C53" s="6"/>
      <c r="D53" s="6"/>
      <c r="E53" s="6"/>
      <c r="G53" s="6"/>
      <c r="H53" s="6"/>
      <c r="I53" s="6"/>
      <c r="J53" s="6"/>
      <c r="K53" s="6"/>
      <c r="L53" s="7"/>
      <c r="M53" s="7"/>
      <c r="N53" s="6"/>
      <c r="O53" s="6"/>
      <c r="P53" s="6"/>
      <c r="Q53" s="6"/>
      <c r="R53" s="5"/>
      <c r="S53" s="1"/>
      <c r="T53" s="1"/>
      <c r="U53" s="1"/>
      <c r="V53" s="1"/>
      <c r="AA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</row>
    <row r="54" spans="1:75" s="3" customFormat="1" ht="15" customHeight="1" x14ac:dyDescent="0.35">
      <c r="A54" s="6"/>
      <c r="B54" s="6"/>
      <c r="C54" s="6"/>
      <c r="D54" s="6"/>
      <c r="E54" s="6"/>
      <c r="G54" s="6"/>
      <c r="H54" s="6"/>
      <c r="I54" s="6"/>
      <c r="J54" s="6"/>
      <c r="K54" s="6"/>
      <c r="L54" s="7"/>
      <c r="M54" s="7"/>
      <c r="N54" s="6"/>
      <c r="O54" s="6"/>
      <c r="P54" s="6"/>
      <c r="Q54" s="6"/>
      <c r="R54" s="5"/>
      <c r="S54" s="1"/>
      <c r="T54" s="1"/>
      <c r="U54" s="1"/>
      <c r="V54" s="1"/>
      <c r="AA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</row>
    <row r="55" spans="1:75" s="3" customFormat="1" x14ac:dyDescent="0.35">
      <c r="A55" s="6"/>
      <c r="B55" s="6"/>
      <c r="C55" s="6"/>
      <c r="D55" s="6"/>
      <c r="E55" s="6"/>
      <c r="G55" s="6"/>
      <c r="H55" s="6"/>
      <c r="I55" s="6"/>
      <c r="J55" s="6"/>
      <c r="K55" s="6"/>
      <c r="L55" s="7"/>
      <c r="M55" s="7"/>
      <c r="N55" s="6"/>
      <c r="O55" s="6"/>
      <c r="P55" s="6"/>
      <c r="Q55" s="6"/>
      <c r="R55" s="5"/>
      <c r="S55" s="1"/>
      <c r="T55" s="1"/>
      <c r="U55" s="1"/>
      <c r="V55" s="1"/>
      <c r="AA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</row>
    <row r="56" spans="1:75" s="3" customFormat="1" x14ac:dyDescent="0.35">
      <c r="A56" s="6"/>
      <c r="B56" s="6"/>
      <c r="C56" s="6"/>
      <c r="D56" s="6"/>
      <c r="E56" s="6"/>
      <c r="G56" s="6"/>
      <c r="H56" s="6"/>
      <c r="I56" s="6"/>
      <c r="J56" s="6"/>
      <c r="K56" s="6"/>
      <c r="L56" s="7"/>
      <c r="M56" s="7"/>
      <c r="N56" s="6"/>
      <c r="O56" s="6"/>
      <c r="P56" s="6"/>
      <c r="Q56" s="6"/>
      <c r="R56" s="5"/>
      <c r="S56" s="1"/>
      <c r="T56" s="1"/>
      <c r="U56" s="1"/>
      <c r="V56" s="1"/>
      <c r="AA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</row>
    <row r="57" spans="1:75" s="3" customFormat="1" x14ac:dyDescent="0.35">
      <c r="A57" s="6"/>
      <c r="B57" s="6"/>
      <c r="C57" s="6"/>
      <c r="D57" s="6"/>
      <c r="E57" s="6"/>
      <c r="G57" s="6"/>
      <c r="H57" s="6"/>
      <c r="I57" s="6"/>
      <c r="J57" s="6"/>
      <c r="K57" s="6"/>
      <c r="L57" s="7"/>
      <c r="M57" s="7"/>
      <c r="N57" s="6"/>
      <c r="O57" s="6"/>
      <c r="P57" s="6"/>
      <c r="Q57" s="6"/>
      <c r="R57" s="5"/>
      <c r="S57" s="1"/>
      <c r="T57" s="1"/>
      <c r="U57" s="1"/>
      <c r="V57" s="1"/>
      <c r="AA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</row>
    <row r="58" spans="1:75" s="3" customFormat="1" x14ac:dyDescent="0.35">
      <c r="A58" s="6"/>
      <c r="B58" s="6"/>
      <c r="C58" s="6"/>
      <c r="D58" s="6"/>
      <c r="E58" s="6"/>
      <c r="G58" s="6"/>
      <c r="H58" s="6"/>
      <c r="I58" s="6"/>
      <c r="J58" s="6"/>
      <c r="K58" s="6"/>
      <c r="L58" s="7"/>
      <c r="M58" s="7"/>
      <c r="N58" s="6"/>
      <c r="O58" s="6"/>
      <c r="P58" s="6"/>
      <c r="Q58" s="6"/>
      <c r="R58" s="5"/>
      <c r="S58" s="1"/>
      <c r="T58" s="1"/>
      <c r="U58" s="1"/>
      <c r="V58" s="1"/>
      <c r="AA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</row>
  </sheetData>
  <mergeCells count="28">
    <mergeCell ref="N10:N11"/>
    <mergeCell ref="O20:P21"/>
    <mergeCell ref="T20:U21"/>
    <mergeCell ref="O13:P14"/>
    <mergeCell ref="T15:U16"/>
    <mergeCell ref="O9:P9"/>
    <mergeCell ref="T12:U13"/>
    <mergeCell ref="V12:V13"/>
    <mergeCell ref="T11:U11"/>
    <mergeCell ref="O10:P11"/>
    <mergeCell ref="AF27:AG28"/>
    <mergeCell ref="AM32:AM33"/>
    <mergeCell ref="AA27:AB28"/>
    <mergeCell ref="O38:P39"/>
    <mergeCell ref="T38:U39"/>
    <mergeCell ref="AA32:AB33"/>
    <mergeCell ref="AH32:AI33"/>
    <mergeCell ref="AK34:AL34"/>
    <mergeCell ref="AI27:AI28"/>
    <mergeCell ref="AJ27:AJ28"/>
    <mergeCell ref="AK32:AL33"/>
    <mergeCell ref="W29:Y31"/>
    <mergeCell ref="I27:J28"/>
    <mergeCell ref="O27:P28"/>
    <mergeCell ref="T27:U28"/>
    <mergeCell ref="I32:J33"/>
    <mergeCell ref="O32:P33"/>
    <mergeCell ref="T32:U33"/>
  </mergeCells>
  <dataValidations count="2">
    <dataValidation type="list" allowBlank="1" showInputMessage="1" showErrorMessage="1" sqref="L28 L33 P36 U36" xr:uid="{C948C751-6168-4673-BC73-59287E7212CC}">
      <formula1>"--,5,10,15"</formula1>
    </dataValidation>
    <dataValidation type="list" allowBlank="1" showInputMessage="1" showErrorMessage="1" sqref="AJ27:AJ28 AM32:AM33 O9:P9 T11:U11" xr:uid="{7A146C15-6E19-4D26-9F1E-DDBC10EEBF70}">
      <formula1>"--,1,1.5,2"</formula1>
    </dataValidation>
  </dataValidations>
  <printOptions horizontalCentered="1" verticalCentered="1"/>
  <pageMargins left="0.7" right="0.7" top="0.75" bottom="0.75" header="0.3" footer="0.3"/>
  <pageSetup scale="69" orientation="landscape" r:id="rId1"/>
  <headerFooter>
    <oddHeader>&amp;L&amp;"Arial,Bold Italic"&amp;14
&amp;C&amp;"Arial,Bold Italic"&amp;18
TEMPLATE FOR SOUTHWEST PERPENDICULAR CORNER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45D82-96B8-4935-A1EA-3E10DB5C0989}">
  <sheetPr>
    <tabColor rgb="FF00B0F0"/>
    <pageSetUpPr fitToPage="1"/>
  </sheetPr>
  <dimension ref="A2:BO49"/>
  <sheetViews>
    <sheetView topLeftCell="A4" zoomScale="90" zoomScaleNormal="90" workbookViewId="0">
      <selection activeCell="L22" sqref="L22"/>
    </sheetView>
  </sheetViews>
  <sheetFormatPr defaultColWidth="8.81640625" defaultRowHeight="14.5" x14ac:dyDescent="0.35"/>
  <cols>
    <col min="1" max="1" width="4.26953125" style="6" customWidth="1"/>
    <col min="2" max="2" width="6.54296875" style="6" customWidth="1"/>
    <col min="3" max="3" width="5.1796875" style="6" customWidth="1"/>
    <col min="4" max="4" width="9.26953125" style="6" bestFit="1" customWidth="1"/>
    <col min="5" max="5" width="5" style="6" bestFit="1" customWidth="1"/>
    <col min="6" max="6" width="3.81640625" style="6" customWidth="1"/>
    <col min="7" max="7" width="5.7265625" style="6" bestFit="1" customWidth="1"/>
    <col min="8" max="8" width="1.81640625" style="6" customWidth="1"/>
    <col min="9" max="9" width="3.81640625" style="6" customWidth="1"/>
    <col min="10" max="10" width="5.26953125" style="6" bestFit="1" customWidth="1"/>
    <col min="11" max="11" width="2" style="6" customWidth="1"/>
    <col min="12" max="12" width="7.1796875" style="6" bestFit="1" customWidth="1"/>
    <col min="13" max="13" width="2.26953125" style="6" customWidth="1"/>
    <col min="14" max="14" width="4.26953125" style="6" customWidth="1"/>
    <col min="15" max="15" width="6.1796875" style="6" customWidth="1"/>
    <col min="16" max="17" width="3" style="6" customWidth="1"/>
    <col min="18" max="18" width="6.7265625" style="6" bestFit="1" customWidth="1"/>
    <col min="19" max="19" width="5.7265625" style="6" customWidth="1"/>
    <col min="20" max="20" width="3.81640625" style="6" customWidth="1"/>
    <col min="21" max="22" width="4.7265625" style="6" bestFit="1" customWidth="1"/>
    <col min="23" max="23" width="2" style="6" customWidth="1"/>
    <col min="24" max="24" width="9.26953125" style="6" customWidth="1"/>
    <col min="25" max="25" width="1.7265625" style="6" customWidth="1"/>
    <col min="26" max="27" width="4.7265625" style="6" bestFit="1" customWidth="1"/>
    <col min="28" max="28" width="3.7265625" style="6" customWidth="1"/>
    <col min="29" max="29" width="2.7265625" style="6" customWidth="1"/>
    <col min="30" max="30" width="7.26953125" style="6" customWidth="1"/>
    <col min="31" max="31" width="2.7265625" style="6" customWidth="1"/>
    <col min="32" max="32" width="5.26953125" style="6" bestFit="1" customWidth="1"/>
    <col min="33" max="33" width="4.26953125" style="6" customWidth="1"/>
    <col min="34" max="35" width="3.26953125" style="6" customWidth="1"/>
    <col min="36" max="36" width="6.26953125" style="7" bestFit="1" customWidth="1"/>
    <col min="37" max="38" width="3.54296875" style="6" customWidth="1"/>
    <col min="39" max="39" width="2.7265625" style="6" customWidth="1"/>
    <col min="40" max="40" width="5.26953125" style="6" customWidth="1"/>
    <col min="41" max="41" width="4" style="6" customWidth="1"/>
    <col min="42" max="42" width="1.7265625" style="6" customWidth="1"/>
    <col min="43" max="43" width="8.54296875" style="5" bestFit="1" customWidth="1"/>
    <col min="44" max="44" width="3" style="3" customWidth="1"/>
    <col min="45" max="45" width="4.7265625" style="3" customWidth="1"/>
    <col min="46" max="46" width="4.7265625" style="3" bestFit="1" customWidth="1"/>
    <col min="47" max="47" width="2.453125" style="3" customWidth="1"/>
    <col min="48" max="49" width="2.7265625" style="3" customWidth="1"/>
    <col min="50" max="50" width="5.26953125" style="3" bestFit="1" customWidth="1"/>
    <col min="51" max="52" width="2.7265625" style="3" customWidth="1"/>
    <col min="53" max="53" width="2.26953125" style="3" customWidth="1"/>
    <col min="54" max="55" width="4.7265625" style="6" customWidth="1"/>
    <col min="56" max="56" width="1.7265625" style="6" customWidth="1"/>
    <col min="57" max="57" width="6.26953125" style="6" customWidth="1"/>
    <col min="58" max="58" width="1.7265625" style="6" customWidth="1"/>
    <col min="59" max="59" width="4" style="6" customWidth="1"/>
    <col min="60" max="60" width="4.26953125" style="6" customWidth="1"/>
    <col min="61" max="61" width="2.26953125" style="6" customWidth="1"/>
    <col min="62" max="63" width="4.26953125" style="6" customWidth="1"/>
    <col min="64" max="64" width="2.453125" style="6" bestFit="1" customWidth="1"/>
    <col min="65" max="65" width="8.26953125" style="6" bestFit="1" customWidth="1"/>
    <col min="66" max="66" width="2.453125" style="6" bestFit="1" customWidth="1"/>
    <col min="67" max="16384" width="8.81640625" style="6"/>
  </cols>
  <sheetData>
    <row r="2" spans="1:67" ht="12" customHeight="1" x14ac:dyDescent="0.35">
      <c r="AU2" s="8"/>
    </row>
    <row r="3" spans="1:67" ht="12" customHeight="1" x14ac:dyDescent="0.35">
      <c r="AU3" s="8"/>
    </row>
    <row r="4" spans="1:67" ht="12" customHeight="1" x14ac:dyDescent="0.35">
      <c r="AU4" s="8"/>
    </row>
    <row r="5" spans="1:67" ht="12" customHeight="1" x14ac:dyDescent="0.35">
      <c r="AU5" s="8"/>
    </row>
    <row r="6" spans="1:67" ht="12" customHeight="1" x14ac:dyDescent="0.35">
      <c r="AU6" s="8"/>
    </row>
    <row r="7" spans="1:67" ht="12" customHeight="1" thickBot="1" x14ac:dyDescent="0.4"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66"/>
      <c r="V7" s="366"/>
      <c r="W7" s="366"/>
      <c r="X7" s="366"/>
      <c r="Y7" s="366"/>
      <c r="Z7" s="366"/>
      <c r="AA7" s="366"/>
      <c r="AB7" s="366"/>
      <c r="AC7" s="366"/>
      <c r="AD7" s="366"/>
      <c r="AE7" s="366"/>
      <c r="AF7" s="366"/>
      <c r="AG7" s="366"/>
      <c r="AH7" s="366"/>
      <c r="AU7" s="8"/>
    </row>
    <row r="8" spans="1:67" ht="18.649999999999999" customHeight="1" thickTop="1" thickBot="1" x14ac:dyDescent="0.5"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559">
        <v>712.8</v>
      </c>
      <c r="V8" s="560"/>
      <c r="W8" s="67"/>
      <c r="X8" s="178">
        <f>(Z8-U8)/X9</f>
        <v>3.3333333333347599E-2</v>
      </c>
      <c r="Y8" s="68"/>
      <c r="Z8" s="559">
        <v>712.97</v>
      </c>
      <c r="AA8" s="560"/>
      <c r="AB8" s="8"/>
      <c r="AC8" s="366"/>
      <c r="AD8" s="366"/>
      <c r="AE8" s="366"/>
      <c r="AF8" s="366"/>
      <c r="AG8" s="366"/>
      <c r="AH8" s="366"/>
      <c r="AU8" s="8"/>
    </row>
    <row r="9" spans="1:67" ht="18" customHeight="1" thickBot="1" x14ac:dyDescent="0.4">
      <c r="B9" s="366"/>
      <c r="C9" s="366"/>
      <c r="D9" s="366"/>
      <c r="E9" s="366"/>
      <c r="F9" s="366"/>
      <c r="G9" s="366"/>
      <c r="H9" s="366"/>
      <c r="I9" s="366"/>
      <c r="J9" s="366"/>
      <c r="K9" s="366"/>
      <c r="L9" s="366"/>
      <c r="M9" s="366"/>
      <c r="N9" s="366"/>
      <c r="O9" s="366"/>
      <c r="P9" s="366"/>
      <c r="Q9" s="366"/>
      <c r="R9" s="366"/>
      <c r="S9" s="366"/>
      <c r="T9" s="366"/>
      <c r="U9" s="561"/>
      <c r="V9" s="562"/>
      <c r="W9" s="11"/>
      <c r="X9" s="177">
        <v>5.0999999999999996</v>
      </c>
      <c r="Y9" s="12"/>
      <c r="Z9" s="561"/>
      <c r="AA9" s="562"/>
      <c r="AB9" s="8"/>
      <c r="AC9" s="366"/>
      <c r="AD9" s="366"/>
      <c r="AE9" s="366"/>
      <c r="AF9" s="366"/>
      <c r="AG9" s="366"/>
      <c r="AH9" s="366"/>
      <c r="AU9" s="8"/>
    </row>
    <row r="10" spans="1:67" ht="12" customHeight="1" x14ac:dyDescent="0.35">
      <c r="B10" s="366"/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94"/>
      <c r="V10" s="83"/>
      <c r="W10" s="344"/>
      <c r="X10" s="344"/>
      <c r="Y10" s="344"/>
      <c r="Z10" s="94"/>
      <c r="AA10" s="83"/>
      <c r="AB10" s="8"/>
      <c r="AC10" s="366"/>
      <c r="AD10" s="366"/>
      <c r="AE10" s="366"/>
      <c r="AF10" s="366"/>
      <c r="AG10" s="366"/>
      <c r="AH10" s="366"/>
      <c r="AU10" s="8"/>
    </row>
    <row r="11" spans="1:67" ht="36" customHeight="1" x14ac:dyDescent="0.35">
      <c r="B11" s="366"/>
      <c r="C11" s="366"/>
      <c r="D11" s="366"/>
      <c r="E11" s="366"/>
      <c r="F11" s="366"/>
      <c r="G11" s="366"/>
      <c r="H11" s="366"/>
      <c r="I11" s="366"/>
      <c r="J11" s="366"/>
      <c r="K11" s="366"/>
      <c r="L11" s="366"/>
      <c r="M11" s="366"/>
      <c r="N11" s="366"/>
      <c r="O11" s="366"/>
      <c r="P11" s="366"/>
      <c r="Q11" s="366"/>
      <c r="R11" s="366"/>
      <c r="S11" s="366"/>
      <c r="T11" s="366"/>
      <c r="U11" s="13">
        <f>(U8-U15)/V11</f>
        <v>0.05</v>
      </c>
      <c r="V11" s="14">
        <v>10</v>
      </c>
      <c r="W11" s="344"/>
      <c r="X11" s="355" t="s">
        <v>1</v>
      </c>
      <c r="Y11" s="344"/>
      <c r="Z11" s="13">
        <f>(Z8-Z15)/AA11</f>
        <v>6.6000000000008191E-2</v>
      </c>
      <c r="AA11" s="14">
        <v>10</v>
      </c>
      <c r="AB11" s="8"/>
      <c r="AC11" s="366"/>
      <c r="AD11" s="366"/>
      <c r="AE11" s="366"/>
      <c r="AF11" s="366"/>
      <c r="AG11" s="366"/>
      <c r="AH11" s="366"/>
    </row>
    <row r="12" spans="1:67" ht="12" customHeight="1" x14ac:dyDescent="0.35">
      <c r="B12" s="366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  <c r="P12" s="366"/>
      <c r="Q12" s="366"/>
      <c r="R12" s="366"/>
      <c r="S12" s="366"/>
      <c r="T12" s="366"/>
      <c r="U12" s="94"/>
      <c r="V12" s="83"/>
      <c r="W12" s="344"/>
      <c r="X12" s="344"/>
      <c r="Y12" s="344"/>
      <c r="Z12" s="94"/>
      <c r="AA12" s="83"/>
      <c r="AB12" s="8"/>
      <c r="AC12" s="366"/>
      <c r="AD12" s="366"/>
      <c r="AE12" s="366"/>
      <c r="AF12" s="366"/>
      <c r="AG12" s="366"/>
      <c r="AH12" s="366"/>
    </row>
    <row r="13" spans="1:67" ht="12" customHeight="1" x14ac:dyDescent="0.35">
      <c r="B13" s="366"/>
      <c r="C13" s="366"/>
      <c r="D13" s="366"/>
      <c r="E13" s="366"/>
      <c r="F13" s="366"/>
      <c r="G13" s="366"/>
      <c r="H13" s="366"/>
      <c r="I13" s="366"/>
      <c r="J13" s="366"/>
      <c r="K13" s="366"/>
      <c r="L13" s="366"/>
      <c r="M13" s="366"/>
      <c r="N13" s="366"/>
      <c r="O13" s="366"/>
      <c r="P13" s="366"/>
      <c r="Q13" s="366"/>
      <c r="R13" s="366"/>
      <c r="S13" s="366"/>
      <c r="T13" s="366"/>
      <c r="U13" s="94"/>
      <c r="V13" s="83"/>
      <c r="W13" s="15"/>
      <c r="X13" s="16"/>
      <c r="Y13" s="17"/>
      <c r="Z13" s="94"/>
      <c r="AA13" s="83"/>
      <c r="AB13" s="8"/>
      <c r="AC13" s="366"/>
      <c r="AD13" s="366"/>
      <c r="AE13" s="366"/>
      <c r="AF13" s="366"/>
      <c r="AG13" s="366"/>
      <c r="AH13" s="366"/>
    </row>
    <row r="14" spans="1:67" ht="16.899999999999999" customHeight="1" thickBot="1" x14ac:dyDescent="0.4">
      <c r="B14" s="366"/>
      <c r="C14" s="366"/>
      <c r="D14" s="367" t="s">
        <v>4</v>
      </c>
      <c r="E14" s="366"/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76"/>
      <c r="V14" s="376"/>
      <c r="W14" s="366"/>
      <c r="X14" s="370"/>
      <c r="Y14" s="368"/>
      <c r="Z14" s="368"/>
      <c r="AA14" s="368"/>
      <c r="AB14" s="8"/>
      <c r="AC14" s="366"/>
      <c r="AD14" s="366"/>
      <c r="AE14" s="366"/>
      <c r="AF14" s="366"/>
      <c r="AG14" s="366"/>
      <c r="AH14" s="366"/>
    </row>
    <row r="15" spans="1:67" ht="20.5" customHeight="1" thickTop="1" thickBot="1" x14ac:dyDescent="0.5">
      <c r="B15" s="366"/>
      <c r="C15" s="541">
        <v>1</v>
      </c>
      <c r="D15" s="553">
        <v>712.09</v>
      </c>
      <c r="E15" s="366"/>
      <c r="F15" s="549">
        <f>D15-4.2/100*C15+0.5/12</f>
        <v>712.08966666666663</v>
      </c>
      <c r="G15" s="550"/>
      <c r="H15" s="37"/>
      <c r="I15" s="37"/>
      <c r="J15" s="37"/>
      <c r="K15" s="52"/>
      <c r="L15" s="174">
        <v>-1.7999999999999999E-2</v>
      </c>
      <c r="M15" s="53"/>
      <c r="N15" s="545">
        <f>F15+L15*L16</f>
        <v>712.05366666666669</v>
      </c>
      <c r="O15" s="546"/>
      <c r="P15" s="64"/>
      <c r="Q15" s="9"/>
      <c r="R15" s="176">
        <f>(U15-N15)/R16</f>
        <v>3.0791666666658557E-2</v>
      </c>
      <c r="S15" s="176"/>
      <c r="T15" s="366"/>
      <c r="U15" s="569">
        <v>712.3</v>
      </c>
      <c r="V15" s="570"/>
      <c r="W15" s="52"/>
      <c r="X15" s="179">
        <f>(Z15-U15)/X16</f>
        <v>1.9607843137237069E-3</v>
      </c>
      <c r="Y15" s="53"/>
      <c r="Z15" s="569">
        <v>712.31</v>
      </c>
      <c r="AA15" s="570"/>
      <c r="AB15" s="8"/>
      <c r="AC15" s="84"/>
      <c r="AD15" s="176">
        <f>(AF15-Z15)/AD16</f>
        <v>6.2000000000011823E-2</v>
      </c>
      <c r="AE15" s="79"/>
      <c r="AF15" s="559">
        <v>712.62</v>
      </c>
      <c r="AG15" s="560"/>
      <c r="AH15" s="366"/>
      <c r="BO15" s="3"/>
    </row>
    <row r="16" spans="1:67" ht="16.899999999999999" customHeight="1" thickBot="1" x14ac:dyDescent="0.4">
      <c r="A16" s="3"/>
      <c r="B16" s="366"/>
      <c r="C16" s="542"/>
      <c r="D16" s="554"/>
      <c r="E16" s="366"/>
      <c r="F16" s="551"/>
      <c r="G16" s="552"/>
      <c r="H16" s="38"/>
      <c r="I16" s="38"/>
      <c r="J16" s="38"/>
      <c r="K16" s="54"/>
      <c r="L16" s="175">
        <f>2</f>
        <v>2</v>
      </c>
      <c r="M16" s="55"/>
      <c r="N16" s="547"/>
      <c r="O16" s="548"/>
      <c r="P16" s="65"/>
      <c r="Q16" s="11"/>
      <c r="R16" s="177">
        <f>8</f>
        <v>8</v>
      </c>
      <c r="S16" s="177"/>
      <c r="T16" s="366"/>
      <c r="U16" s="571"/>
      <c r="V16" s="558"/>
      <c r="W16" s="54"/>
      <c r="X16" s="180">
        <v>5.0999999999999996</v>
      </c>
      <c r="Y16" s="55"/>
      <c r="Z16" s="571"/>
      <c r="AA16" s="558"/>
      <c r="AB16" s="8"/>
      <c r="AC16" s="85"/>
      <c r="AD16" s="177">
        <v>5</v>
      </c>
      <c r="AE16" s="81"/>
      <c r="AF16" s="561"/>
      <c r="AG16" s="562"/>
      <c r="AH16" s="366"/>
      <c r="BO16" s="3"/>
    </row>
    <row r="17" spans="1:67" ht="16.899999999999999" customHeight="1" x14ac:dyDescent="0.35">
      <c r="A17" s="3"/>
      <c r="B17" s="366"/>
      <c r="C17" s="366"/>
      <c r="D17" s="377"/>
      <c r="E17" s="366"/>
      <c r="F17" s="22"/>
      <c r="G17" s="217"/>
      <c r="H17" s="218"/>
      <c r="I17" s="581"/>
      <c r="J17" s="581"/>
      <c r="K17" s="581"/>
      <c r="L17" s="581"/>
      <c r="M17" s="581"/>
      <c r="N17" s="582"/>
      <c r="O17" s="108"/>
      <c r="P17" s="210"/>
      <c r="Q17" s="583"/>
      <c r="R17" s="583"/>
      <c r="S17" s="583"/>
      <c r="T17" s="366"/>
      <c r="U17" s="214"/>
      <c r="V17" s="215"/>
      <c r="W17" s="209"/>
      <c r="X17" s="212"/>
      <c r="Y17" s="206"/>
      <c r="Z17" s="214"/>
      <c r="AA17" s="215"/>
      <c r="AB17" s="8"/>
      <c r="AC17" s="213"/>
      <c r="AD17" s="208"/>
      <c r="AE17" s="211"/>
      <c r="AF17" s="13"/>
      <c r="AG17" s="196"/>
      <c r="AH17" s="366"/>
      <c r="BO17" s="3"/>
    </row>
    <row r="18" spans="1:67" ht="18" customHeight="1" thickBot="1" x14ac:dyDescent="0.4">
      <c r="A18" s="3"/>
      <c r="B18" s="366"/>
      <c r="C18" s="366"/>
      <c r="D18" s="377"/>
      <c r="E18" s="366"/>
      <c r="F18" s="366"/>
      <c r="G18" s="142"/>
      <c r="H18" s="37"/>
      <c r="I18" s="37"/>
      <c r="J18" s="33"/>
      <c r="K18" s="33"/>
      <c r="L18" s="350"/>
      <c r="M18" s="350"/>
      <c r="N18" s="189"/>
      <c r="O18" s="216"/>
      <c r="P18" s="49"/>
      <c r="Q18" s="349"/>
      <c r="R18" s="349"/>
      <c r="S18" s="349"/>
      <c r="T18" s="366"/>
      <c r="U18" s="56"/>
      <c r="V18" s="57"/>
      <c r="W18" s="338"/>
      <c r="X18" s="338"/>
      <c r="Y18" s="338"/>
      <c r="Z18" s="56"/>
      <c r="AA18" s="57"/>
      <c r="AB18" s="8"/>
      <c r="AC18" s="344"/>
      <c r="AD18" s="344"/>
      <c r="AE18" s="344"/>
      <c r="AF18" s="13"/>
      <c r="AG18" s="196"/>
      <c r="AH18" s="366"/>
    </row>
    <row r="19" spans="1:67" ht="40.15" customHeight="1" x14ac:dyDescent="0.35">
      <c r="B19" s="366"/>
      <c r="C19" s="366"/>
      <c r="D19" s="366"/>
      <c r="E19" s="366"/>
      <c r="F19" s="366"/>
      <c r="G19" s="366"/>
      <c r="H19" s="38"/>
      <c r="I19" s="140">
        <f>(F15-I21)/J19</f>
        <v>3.8000000000010914E-2</v>
      </c>
      <c r="J19" s="35">
        <v>5</v>
      </c>
      <c r="K19" s="350"/>
      <c r="L19" s="351" t="s">
        <v>23</v>
      </c>
      <c r="M19" s="350"/>
      <c r="N19" s="189">
        <v>5</v>
      </c>
      <c r="O19" s="205">
        <f>(N15-N21)/N19</f>
        <v>3.0800000000022011E-2</v>
      </c>
      <c r="P19" s="66"/>
      <c r="Q19" s="349"/>
      <c r="R19" s="342" t="s">
        <v>12</v>
      </c>
      <c r="S19" s="349"/>
      <c r="T19" s="366"/>
      <c r="U19" s="56">
        <f>(U15-U21)/V19</f>
        <v>1.1999999999989085E-2</v>
      </c>
      <c r="V19" s="57">
        <v>5</v>
      </c>
      <c r="W19" s="338"/>
      <c r="X19" s="351" t="s">
        <v>3</v>
      </c>
      <c r="Y19" s="338"/>
      <c r="Z19" s="56">
        <f>(Z15-Z21)/AA19</f>
        <v>5.9999999999945427E-3</v>
      </c>
      <c r="AA19" s="57">
        <v>5</v>
      </c>
      <c r="AB19" s="8"/>
      <c r="AC19" s="344"/>
      <c r="AD19" s="354" t="s">
        <v>1</v>
      </c>
      <c r="AE19" s="344"/>
      <c r="AF19" s="197">
        <v>5</v>
      </c>
      <c r="AG19" s="198">
        <f>(AF15-AF21)/AF19</f>
        <v>2.4000000000000909E-2</v>
      </c>
      <c r="AH19" s="366"/>
    </row>
    <row r="20" spans="1:67" ht="12" customHeight="1" thickBot="1" x14ac:dyDescent="0.4">
      <c r="B20" s="366"/>
      <c r="C20" s="366"/>
      <c r="D20" s="366"/>
      <c r="E20" s="366"/>
      <c r="F20" s="366"/>
      <c r="G20" s="366"/>
      <c r="H20" s="366"/>
      <c r="I20" s="34"/>
      <c r="J20" s="35"/>
      <c r="K20" s="350"/>
      <c r="L20" s="350"/>
      <c r="M20" s="350"/>
      <c r="N20" s="110"/>
      <c r="O20" s="111"/>
      <c r="P20" s="49"/>
      <c r="Q20" s="349"/>
      <c r="R20" s="349"/>
      <c r="S20" s="349"/>
      <c r="T20" s="366"/>
      <c r="U20" s="56"/>
      <c r="V20" s="57"/>
      <c r="W20" s="338"/>
      <c r="X20" s="338"/>
      <c r="Y20" s="338"/>
      <c r="Z20" s="56"/>
      <c r="AA20" s="57"/>
      <c r="AB20" s="8"/>
      <c r="AC20" s="344"/>
      <c r="AD20" s="344"/>
      <c r="AE20" s="344"/>
      <c r="AF20" s="13"/>
      <c r="AG20" s="196"/>
      <c r="AH20" s="366"/>
    </row>
    <row r="21" spans="1:67" s="3" customFormat="1" ht="23.5" customHeight="1" thickTop="1" thickBot="1" x14ac:dyDescent="0.5">
      <c r="A21" s="6"/>
      <c r="B21" s="368"/>
      <c r="C21" s="368"/>
      <c r="D21" s="368"/>
      <c r="E21" s="541">
        <v>1</v>
      </c>
      <c r="F21" s="537">
        <v>711.9</v>
      </c>
      <c r="G21" s="538"/>
      <c r="H21" s="368"/>
      <c r="I21" s="549">
        <f>F21-4.2/100*E21+0.5/12</f>
        <v>711.89966666666658</v>
      </c>
      <c r="J21" s="550"/>
      <c r="K21" s="52"/>
      <c r="L21" s="174">
        <v>0.01</v>
      </c>
      <c r="M21" s="62"/>
      <c r="N21" s="545">
        <f>I21+L21*L22</f>
        <v>711.89966666666658</v>
      </c>
      <c r="O21" s="546"/>
      <c r="P21" s="64"/>
      <c r="Q21" s="9"/>
      <c r="R21" s="176">
        <f>(U21-N21)/R22</f>
        <v>4.2541666666679134E-2</v>
      </c>
      <c r="S21" s="176"/>
      <c r="T21" s="368"/>
      <c r="U21" s="569">
        <v>712.24</v>
      </c>
      <c r="V21" s="570"/>
      <c r="W21" s="86"/>
      <c r="X21" s="179">
        <f>(Z21-U21)/X22</f>
        <v>7.8431372548948275E-3</v>
      </c>
      <c r="Y21" s="87"/>
      <c r="Z21" s="569">
        <v>712.28</v>
      </c>
      <c r="AA21" s="570"/>
      <c r="AB21" s="8"/>
      <c r="AC21" s="84"/>
      <c r="AD21" s="176">
        <f>(AF21-Z21)/AD22</f>
        <v>4.4000000000005458E-2</v>
      </c>
      <c r="AE21" s="79"/>
      <c r="AF21" s="559">
        <v>712.5</v>
      </c>
      <c r="AG21" s="560"/>
      <c r="AH21" s="368"/>
      <c r="AJ21" s="7"/>
      <c r="AK21" s="6"/>
      <c r="AL21" s="6"/>
      <c r="AM21" s="6"/>
      <c r="AN21" s="6"/>
      <c r="BH21" s="6"/>
      <c r="BI21" s="6"/>
      <c r="BJ21" s="6"/>
      <c r="BK21" s="6"/>
      <c r="BL21" s="6"/>
      <c r="BM21" s="6"/>
    </row>
    <row r="22" spans="1:67" s="3" customFormat="1" ht="16.899999999999999" customHeight="1" thickBot="1" x14ac:dyDescent="0.4">
      <c r="A22" s="6"/>
      <c r="B22" s="368"/>
      <c r="C22" s="368"/>
      <c r="D22" s="368"/>
      <c r="E22" s="542"/>
      <c r="F22" s="543"/>
      <c r="G22" s="544"/>
      <c r="H22" s="368"/>
      <c r="I22" s="551"/>
      <c r="J22" s="552"/>
      <c r="K22" s="54"/>
      <c r="L22" s="175">
        <f>0</f>
        <v>0</v>
      </c>
      <c r="M22" s="63"/>
      <c r="N22" s="547"/>
      <c r="O22" s="548"/>
      <c r="P22" s="65"/>
      <c r="Q22" s="11"/>
      <c r="R22" s="177">
        <f>8</f>
        <v>8</v>
      </c>
      <c r="S22" s="177"/>
      <c r="T22" s="368"/>
      <c r="U22" s="571"/>
      <c r="V22" s="558"/>
      <c r="W22" s="88"/>
      <c r="X22" s="180">
        <v>5.0999999999999996</v>
      </c>
      <c r="Y22" s="89"/>
      <c r="Z22" s="571"/>
      <c r="AA22" s="558"/>
      <c r="AB22" s="8"/>
      <c r="AC22" s="85"/>
      <c r="AD22" s="177">
        <v>5</v>
      </c>
      <c r="AE22" s="81"/>
      <c r="AF22" s="561"/>
      <c r="AG22" s="562"/>
      <c r="AH22" s="368"/>
      <c r="AJ22" s="7"/>
      <c r="AK22" s="6"/>
      <c r="AL22" s="6"/>
      <c r="AM22" s="6"/>
      <c r="AN22" s="6"/>
      <c r="BH22" s="6"/>
      <c r="BI22" s="6"/>
      <c r="BJ22" s="6"/>
      <c r="BK22" s="6"/>
      <c r="BL22" s="6"/>
      <c r="BM22" s="6"/>
    </row>
    <row r="23" spans="1:67" ht="19.899999999999999" customHeight="1" x14ac:dyDescent="0.35">
      <c r="B23" s="366"/>
      <c r="C23" s="366"/>
      <c r="D23" s="366"/>
      <c r="E23" s="366"/>
      <c r="F23" s="535" t="s">
        <v>4</v>
      </c>
      <c r="G23" s="535"/>
      <c r="H23" s="366"/>
      <c r="I23" s="584"/>
      <c r="J23" s="584"/>
      <c r="K23" s="584"/>
      <c r="L23" s="584"/>
      <c r="M23" s="584"/>
      <c r="N23" s="584"/>
      <c r="O23" s="584"/>
      <c r="P23" s="366"/>
      <c r="Q23" s="584"/>
      <c r="R23" s="584"/>
      <c r="S23" s="584"/>
      <c r="T23" s="366"/>
      <c r="U23" s="375"/>
      <c r="V23" s="375"/>
      <c r="W23" s="366"/>
      <c r="X23" s="370"/>
      <c r="Y23" s="368"/>
      <c r="Z23" s="368"/>
      <c r="AA23" s="368"/>
      <c r="AB23" s="8"/>
      <c r="AC23" s="366"/>
      <c r="AD23" s="366"/>
      <c r="AE23" s="366"/>
      <c r="AF23" s="366"/>
      <c r="AG23" s="366"/>
      <c r="AH23" s="366"/>
    </row>
    <row r="24" spans="1:67" ht="11.5" customHeight="1" x14ac:dyDescent="0.45"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94"/>
      <c r="V24" s="83"/>
      <c r="W24" s="15"/>
      <c r="X24" s="16"/>
      <c r="Y24" s="17"/>
      <c r="Z24" s="94"/>
      <c r="AA24" s="83"/>
      <c r="AB24" s="8"/>
      <c r="AC24" s="366"/>
      <c r="AD24" s="366"/>
      <c r="AE24" s="366"/>
      <c r="AF24" s="366"/>
      <c r="AG24" s="366"/>
      <c r="AH24" s="366"/>
      <c r="AV24" s="18"/>
      <c r="AW24" s="18"/>
      <c r="AX24" s="18"/>
      <c r="AY24" s="18"/>
      <c r="AZ24" s="18"/>
      <c r="BA24" s="18"/>
    </row>
    <row r="25" spans="1:67" ht="40.15" customHeight="1" x14ac:dyDescent="0.35">
      <c r="A25" s="3"/>
      <c r="B25" s="366"/>
      <c r="C25" s="366"/>
      <c r="D25" s="366"/>
      <c r="E25" s="366"/>
      <c r="F25" s="366"/>
      <c r="G25" s="366"/>
      <c r="H25" s="366"/>
      <c r="I25" s="369"/>
      <c r="J25" s="369"/>
      <c r="K25" s="369"/>
      <c r="L25" s="369"/>
      <c r="M25" s="369"/>
      <c r="N25" s="369"/>
      <c r="O25" s="369"/>
      <c r="P25" s="366"/>
      <c r="Q25" s="366"/>
      <c r="R25" s="366"/>
      <c r="S25" s="366"/>
      <c r="T25" s="366"/>
      <c r="U25" s="13">
        <f>(U21-U28)/V25</f>
        <v>4.9041666666667538E-2</v>
      </c>
      <c r="V25" s="14">
        <v>8</v>
      </c>
      <c r="W25" s="15"/>
      <c r="X25" s="149" t="s">
        <v>0</v>
      </c>
      <c r="Y25" s="19"/>
      <c r="Z25" s="13">
        <f>(Z21-Z28)/AA25</f>
        <v>5.0291666666666401E-2</v>
      </c>
      <c r="AA25" s="14">
        <v>8</v>
      </c>
      <c r="AB25" s="8"/>
      <c r="AC25" s="366"/>
      <c r="AD25" s="366"/>
      <c r="AE25" s="366"/>
      <c r="AF25" s="366"/>
      <c r="AG25" s="366"/>
      <c r="AH25" s="366"/>
    </row>
    <row r="26" spans="1:67" ht="12" customHeight="1" x14ac:dyDescent="0.45">
      <c r="A26" s="3"/>
      <c r="B26" s="366"/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94"/>
      <c r="V26" s="83"/>
      <c r="W26" s="15"/>
      <c r="X26" s="16"/>
      <c r="Y26" s="17"/>
      <c r="Z26" s="94"/>
      <c r="AA26" s="83"/>
      <c r="AB26" s="8"/>
      <c r="AC26" s="366"/>
      <c r="AD26" s="366"/>
      <c r="AE26" s="366"/>
      <c r="AF26" s="366"/>
      <c r="AG26" s="366"/>
      <c r="AH26" s="366"/>
      <c r="AV26" s="18"/>
      <c r="AW26" s="18"/>
      <c r="AX26" s="18"/>
      <c r="AY26" s="18"/>
      <c r="AZ26" s="18"/>
      <c r="BA26" s="18"/>
    </row>
    <row r="27" spans="1:67" ht="12" customHeight="1" thickBot="1" x14ac:dyDescent="0.4">
      <c r="A27" s="3"/>
      <c r="B27" s="366"/>
      <c r="C27" s="366"/>
      <c r="D27" s="366"/>
      <c r="E27" s="366"/>
      <c r="F27" s="366"/>
      <c r="G27" s="366"/>
      <c r="H27" s="366"/>
      <c r="I27" s="366"/>
      <c r="J27" s="366"/>
      <c r="K27" s="366"/>
      <c r="L27" s="366"/>
      <c r="M27" s="366"/>
      <c r="N27" s="366"/>
      <c r="O27" s="366"/>
      <c r="P27" s="366"/>
      <c r="Q27" s="366"/>
      <c r="R27" s="366"/>
      <c r="S27" s="366"/>
      <c r="T27" s="366"/>
      <c r="U27" s="95"/>
      <c r="V27" s="96"/>
      <c r="W27" s="47"/>
      <c r="X27" s="48"/>
      <c r="Y27" s="49"/>
      <c r="Z27" s="95"/>
      <c r="AA27" s="96"/>
      <c r="AB27" s="8"/>
      <c r="AC27" s="366"/>
      <c r="AD27" s="366"/>
      <c r="AE27" s="366"/>
      <c r="AF27" s="366"/>
      <c r="AG27" s="366"/>
      <c r="AH27" s="366"/>
    </row>
    <row r="28" spans="1:67" s="3" customFormat="1" ht="15.4" customHeight="1" thickTop="1" thickBot="1" x14ac:dyDescent="0.5">
      <c r="B28" s="368"/>
      <c r="C28" s="368"/>
      <c r="D28" s="368"/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68"/>
      <c r="R28" s="368"/>
      <c r="S28" s="368"/>
      <c r="T28" s="368"/>
      <c r="U28" s="545">
        <f>U33+U31*V31</f>
        <v>711.84766666666667</v>
      </c>
      <c r="V28" s="546"/>
      <c r="W28" s="50"/>
      <c r="X28" s="183">
        <f>(Z28-U28)/X29</f>
        <v>6.122448979586268E-3</v>
      </c>
      <c r="Y28" s="51"/>
      <c r="Z28" s="545">
        <f>U33+Z31*AA31</f>
        <v>711.87766666666664</v>
      </c>
      <c r="AA28" s="546"/>
      <c r="AB28" s="8"/>
      <c r="AC28" s="368"/>
      <c r="AD28" s="368"/>
      <c r="AE28" s="368"/>
      <c r="AF28" s="368"/>
      <c r="AG28" s="368"/>
      <c r="AH28" s="368"/>
      <c r="AJ28" s="7"/>
      <c r="AK28" s="6"/>
      <c r="AL28" s="6"/>
      <c r="AM28" s="6"/>
      <c r="BB28" s="6"/>
    </row>
    <row r="29" spans="1:67" s="3" customFormat="1" ht="14.65" customHeight="1" thickBot="1" x14ac:dyDescent="0.4">
      <c r="B29" s="368"/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547"/>
      <c r="V29" s="548"/>
      <c r="W29" s="20"/>
      <c r="X29" s="184">
        <v>4.9000000000000004</v>
      </c>
      <c r="Y29" s="21"/>
      <c r="Z29" s="547"/>
      <c r="AA29" s="548"/>
      <c r="AB29" s="8"/>
      <c r="AC29" s="368"/>
      <c r="AD29" s="368"/>
      <c r="AE29" s="368"/>
      <c r="AF29" s="368"/>
      <c r="AG29" s="368"/>
      <c r="AH29" s="368"/>
      <c r="AJ29" s="7"/>
      <c r="AK29" s="6"/>
      <c r="AL29" s="6"/>
      <c r="AM29" s="6"/>
      <c r="BB29" s="6"/>
    </row>
    <row r="30" spans="1:67" s="3" customFormat="1" ht="7.9" customHeight="1" x14ac:dyDescent="0.35">
      <c r="B30" s="368"/>
      <c r="C30" s="368"/>
      <c r="D30" s="368"/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368"/>
      <c r="P30" s="368"/>
      <c r="Q30" s="368"/>
      <c r="R30" s="368"/>
      <c r="S30" s="368"/>
      <c r="T30" s="368"/>
      <c r="U30" s="152"/>
      <c r="V30" s="151"/>
      <c r="W30" s="24"/>
      <c r="X30" s="24"/>
      <c r="Y30" s="25"/>
      <c r="Z30" s="152"/>
      <c r="AA30" s="151"/>
      <c r="AB30" s="8"/>
      <c r="AC30" s="368"/>
      <c r="AD30" s="368"/>
      <c r="AE30" s="368"/>
      <c r="AF30" s="368"/>
      <c r="AG30" s="368"/>
      <c r="AH30" s="368"/>
      <c r="AJ30" s="7"/>
      <c r="AK30" s="6"/>
      <c r="AL30" s="6"/>
      <c r="AM30" s="6"/>
      <c r="BB30" s="6"/>
    </row>
    <row r="31" spans="1:67" s="3" customFormat="1" ht="48.4" customHeight="1" x14ac:dyDescent="0.35"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170">
        <v>0</v>
      </c>
      <c r="V31" s="171">
        <v>0</v>
      </c>
      <c r="W31" s="43"/>
      <c r="X31" s="358" t="s">
        <v>22</v>
      </c>
      <c r="Y31" s="348"/>
      <c r="Z31" s="170">
        <v>0.01</v>
      </c>
      <c r="AA31" s="171">
        <v>3</v>
      </c>
      <c r="AB31" s="8"/>
      <c r="AC31" s="368"/>
      <c r="AD31" s="368"/>
      <c r="AE31" s="368"/>
      <c r="AF31" s="368"/>
      <c r="AG31" s="368"/>
      <c r="AH31" s="368"/>
      <c r="AJ31" s="7"/>
      <c r="AK31" s="6"/>
      <c r="AL31" s="6"/>
      <c r="AM31" s="6"/>
      <c r="BB31" s="6"/>
    </row>
    <row r="32" spans="1:67" s="3" customFormat="1" ht="4.5" customHeight="1" thickBot="1" x14ac:dyDescent="0.4">
      <c r="B32" s="368"/>
      <c r="C32" s="368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368"/>
      <c r="S32" s="368"/>
      <c r="T32" s="368"/>
      <c r="U32" s="99"/>
      <c r="V32" s="100"/>
      <c r="W32" s="348"/>
      <c r="X32" s="348"/>
      <c r="Y32" s="348"/>
      <c r="Z32" s="99"/>
      <c r="AA32" s="100"/>
      <c r="AB32" s="8"/>
      <c r="AC32" s="368"/>
      <c r="AD32" s="368"/>
      <c r="AE32" s="368"/>
      <c r="AF32" s="368"/>
      <c r="AG32" s="368"/>
      <c r="AH32" s="368"/>
      <c r="AJ32" s="7"/>
      <c r="AK32" s="6"/>
      <c r="AL32" s="6"/>
      <c r="AM32" s="6"/>
      <c r="BB32" s="6"/>
    </row>
    <row r="33" spans="1:54" s="3" customFormat="1" ht="24.65" customHeight="1" thickBot="1" x14ac:dyDescent="0.5">
      <c r="B33" s="368"/>
      <c r="C33" s="368"/>
      <c r="D33" s="368"/>
      <c r="E33" s="368"/>
      <c r="F33" s="368"/>
      <c r="G33" s="368"/>
      <c r="H33" s="368"/>
      <c r="I33" s="368"/>
      <c r="J33" s="368"/>
      <c r="K33" s="368"/>
      <c r="L33" s="368"/>
      <c r="M33" s="368"/>
      <c r="N33" s="368"/>
      <c r="O33" s="368"/>
      <c r="P33" s="368"/>
      <c r="Q33" s="368"/>
      <c r="R33" s="368"/>
      <c r="S33" s="368"/>
      <c r="T33" s="368"/>
      <c r="U33" s="549">
        <f>U36-2.2/100*U38+0.5/12</f>
        <v>711.84766666666667</v>
      </c>
      <c r="V33" s="550"/>
      <c r="W33" s="41"/>
      <c r="X33" s="185">
        <v>4.9000000000000004</v>
      </c>
      <c r="Y33" s="39"/>
      <c r="Z33" s="130"/>
      <c r="AA33" s="44"/>
      <c r="AB33" s="368"/>
      <c r="AC33" s="368"/>
      <c r="AD33" s="368"/>
      <c r="AE33" s="368"/>
      <c r="AF33" s="368"/>
      <c r="AG33" s="368"/>
      <c r="AH33" s="368"/>
      <c r="AJ33" s="7"/>
      <c r="AK33" s="6"/>
      <c r="AL33" s="6"/>
      <c r="AM33" s="6"/>
      <c r="BB33" s="6"/>
    </row>
    <row r="34" spans="1:54" s="3" customFormat="1" ht="19.149999999999999" customHeight="1" thickBot="1" x14ac:dyDescent="0.5">
      <c r="B34" s="368"/>
      <c r="C34" s="368"/>
      <c r="D34" s="368"/>
      <c r="E34" s="368"/>
      <c r="F34" s="368"/>
      <c r="G34" s="368"/>
      <c r="H34" s="368"/>
      <c r="I34" s="368"/>
      <c r="J34" s="368"/>
      <c r="K34" s="368"/>
      <c r="L34" s="368"/>
      <c r="M34" s="368"/>
      <c r="N34" s="368"/>
      <c r="O34" s="368"/>
      <c r="P34" s="368"/>
      <c r="Q34" s="368"/>
      <c r="R34" s="368"/>
      <c r="S34" s="368"/>
      <c r="T34" s="368"/>
      <c r="U34" s="551"/>
      <c r="V34" s="552"/>
      <c r="W34" s="42"/>
      <c r="X34" s="199">
        <f>(U33-Z35)/X33</f>
        <v>1.4285714285724494E-2</v>
      </c>
      <c r="Y34" s="148"/>
      <c r="Z34" s="146"/>
      <c r="AA34" s="147"/>
      <c r="AB34" s="368"/>
      <c r="AC34" s="368"/>
      <c r="AD34" s="368"/>
      <c r="AE34" s="368"/>
      <c r="AF34" s="368"/>
      <c r="AG34" s="368"/>
      <c r="AH34" s="368"/>
      <c r="AJ34" s="7"/>
      <c r="AK34" s="6"/>
      <c r="AL34" s="6"/>
      <c r="AM34" s="6"/>
      <c r="BB34" s="6"/>
    </row>
    <row r="35" spans="1:54" s="3" customFormat="1" ht="12" customHeight="1" thickBot="1" x14ac:dyDescent="0.4"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71"/>
      <c r="V35" s="372"/>
      <c r="W35" s="8"/>
      <c r="X35" s="8"/>
      <c r="Y35" s="40"/>
      <c r="Z35" s="549">
        <f>Z38-2.2/100*Z40+0.5/12</f>
        <v>711.77766666666662</v>
      </c>
      <c r="AA35" s="550"/>
      <c r="AB35" s="8"/>
      <c r="AC35" s="368"/>
      <c r="AD35" s="368"/>
      <c r="AE35" s="368"/>
      <c r="AF35" s="368"/>
      <c r="AG35" s="368"/>
      <c r="AH35" s="368"/>
      <c r="AJ35" s="7"/>
      <c r="AK35" s="6"/>
      <c r="AL35" s="6"/>
      <c r="AM35" s="6"/>
      <c r="BB35" s="6"/>
    </row>
    <row r="36" spans="1:54" s="3" customFormat="1" ht="15" thickBot="1" x14ac:dyDescent="0.4"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368"/>
      <c r="O36" s="368"/>
      <c r="P36" s="368"/>
      <c r="Q36" s="368"/>
      <c r="R36" s="368"/>
      <c r="S36" s="368"/>
      <c r="T36" s="565" t="s">
        <v>5</v>
      </c>
      <c r="U36" s="537">
        <v>711.85</v>
      </c>
      <c r="V36" s="538"/>
      <c r="W36" s="368"/>
      <c r="X36" s="368"/>
      <c r="Y36" s="373"/>
      <c r="Z36" s="551"/>
      <c r="AA36" s="552"/>
      <c r="AB36" s="8"/>
      <c r="AC36" s="368"/>
      <c r="AD36" s="368"/>
      <c r="AE36" s="368"/>
      <c r="AF36" s="368"/>
      <c r="AG36" s="368"/>
      <c r="AH36" s="368"/>
      <c r="AJ36" s="7"/>
      <c r="AK36" s="6"/>
      <c r="AL36" s="6"/>
      <c r="AM36" s="6"/>
      <c r="BB36" s="6"/>
    </row>
    <row r="37" spans="1:54" s="3" customFormat="1" ht="10.15" customHeight="1" thickBot="1" x14ac:dyDescent="0.4">
      <c r="B37" s="368"/>
      <c r="C37" s="368"/>
      <c r="D37" s="368"/>
      <c r="E37" s="368"/>
      <c r="F37" s="368"/>
      <c r="G37" s="368"/>
      <c r="H37" s="368"/>
      <c r="I37" s="368"/>
      <c r="J37" s="368"/>
      <c r="K37" s="368"/>
      <c r="L37" s="368"/>
      <c r="M37" s="368"/>
      <c r="N37" s="368"/>
      <c r="O37" s="368"/>
      <c r="P37" s="368"/>
      <c r="Q37" s="368"/>
      <c r="R37" s="368"/>
      <c r="S37" s="368"/>
      <c r="T37" s="565"/>
      <c r="U37" s="539"/>
      <c r="V37" s="540"/>
      <c r="W37" s="368"/>
      <c r="X37" s="368"/>
      <c r="Y37" s="374"/>
      <c r="Z37" s="168"/>
      <c r="AA37" s="165"/>
      <c r="AB37" s="8"/>
      <c r="AC37" s="368"/>
      <c r="AD37" s="368"/>
      <c r="AE37" s="368"/>
      <c r="AF37" s="368"/>
      <c r="AG37" s="368"/>
      <c r="AH37" s="368"/>
      <c r="AJ37" s="7"/>
      <c r="AK37" s="6"/>
      <c r="AL37" s="6"/>
      <c r="AM37" s="6"/>
      <c r="BB37" s="6"/>
    </row>
    <row r="38" spans="1:54" s="3" customFormat="1" ht="22.9" customHeight="1" thickBot="1" x14ac:dyDescent="0.4">
      <c r="B38" s="368"/>
      <c r="C38" s="368"/>
      <c r="D38" s="368"/>
      <c r="E38" s="368"/>
      <c r="F38" s="368"/>
      <c r="G38" s="368"/>
      <c r="H38" s="368"/>
      <c r="I38" s="368"/>
      <c r="J38" s="368"/>
      <c r="K38" s="368"/>
      <c r="L38" s="368"/>
      <c r="M38" s="368"/>
      <c r="N38" s="368"/>
      <c r="O38" s="368"/>
      <c r="P38" s="368"/>
      <c r="Q38" s="368"/>
      <c r="R38" s="368"/>
      <c r="S38" s="368"/>
      <c r="T38" s="368"/>
      <c r="U38" s="563">
        <v>2</v>
      </c>
      <c r="V38" s="564"/>
      <c r="W38" s="368"/>
      <c r="X38" s="368"/>
      <c r="Y38" s="368"/>
      <c r="Z38" s="537">
        <v>711.78</v>
      </c>
      <c r="AA38" s="538"/>
      <c r="AB38" s="536" t="s">
        <v>5</v>
      </c>
      <c r="AC38" s="368"/>
      <c r="AD38" s="368"/>
      <c r="AE38" s="368"/>
      <c r="AF38" s="368"/>
      <c r="AG38" s="368"/>
      <c r="AH38" s="368"/>
      <c r="AJ38" s="7"/>
      <c r="AK38" s="6"/>
      <c r="AL38" s="6"/>
      <c r="AM38" s="6"/>
      <c r="BB38" s="6"/>
    </row>
    <row r="39" spans="1:54" s="3" customFormat="1" ht="7.15" customHeight="1" thickBot="1" x14ac:dyDescent="0.4">
      <c r="B39" s="368"/>
      <c r="C39" s="368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368"/>
      <c r="Q39" s="368"/>
      <c r="R39" s="368"/>
      <c r="S39" s="368"/>
      <c r="T39" s="368"/>
      <c r="U39" s="368"/>
      <c r="V39" s="368"/>
      <c r="W39" s="368"/>
      <c r="X39" s="368"/>
      <c r="Y39" s="368"/>
      <c r="Z39" s="539"/>
      <c r="AA39" s="540"/>
      <c r="AB39" s="536"/>
      <c r="AC39" s="368"/>
      <c r="AD39" s="368"/>
      <c r="AE39" s="368"/>
      <c r="AF39" s="368"/>
      <c r="AG39" s="368"/>
      <c r="AH39" s="368"/>
      <c r="AJ39" s="7"/>
      <c r="AK39" s="6"/>
      <c r="AL39" s="6"/>
      <c r="AM39" s="6"/>
      <c r="BB39" s="6"/>
    </row>
    <row r="40" spans="1:54" s="3" customFormat="1" ht="22.15" customHeight="1" thickBot="1" x14ac:dyDescent="0.4">
      <c r="B40" s="368"/>
      <c r="C40" s="368"/>
      <c r="D40" s="368"/>
      <c r="E40" s="368"/>
      <c r="F40" s="368"/>
      <c r="G40" s="368"/>
      <c r="H40" s="368"/>
      <c r="I40" s="368"/>
      <c r="J40" s="368"/>
      <c r="K40" s="368"/>
      <c r="L40" s="368"/>
      <c r="M40" s="368"/>
      <c r="N40" s="368"/>
      <c r="O40" s="368"/>
      <c r="P40" s="368"/>
      <c r="Q40" s="368"/>
      <c r="R40" s="368"/>
      <c r="S40" s="368"/>
      <c r="T40" s="368"/>
      <c r="U40" s="368"/>
      <c r="V40" s="368"/>
      <c r="W40" s="368"/>
      <c r="X40" s="370"/>
      <c r="Y40" s="368"/>
      <c r="Z40" s="563">
        <v>2</v>
      </c>
      <c r="AA40" s="564"/>
      <c r="AB40" s="368"/>
      <c r="AC40" s="368"/>
      <c r="AD40" s="368"/>
      <c r="AE40" s="368"/>
      <c r="AF40" s="368"/>
      <c r="AG40" s="368"/>
      <c r="AH40" s="368"/>
      <c r="AJ40" s="7"/>
      <c r="AK40" s="6"/>
      <c r="AL40" s="6"/>
      <c r="AM40" s="6"/>
      <c r="BB40" s="6"/>
    </row>
    <row r="41" spans="1:54" s="3" customFormat="1" x14ac:dyDescent="0.35">
      <c r="B41" s="368"/>
      <c r="C41" s="368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68"/>
      <c r="R41" s="368"/>
      <c r="S41" s="368"/>
      <c r="T41" s="368"/>
      <c r="U41" s="366"/>
      <c r="V41" s="368"/>
      <c r="W41" s="368"/>
      <c r="X41" s="370"/>
      <c r="Y41" s="368"/>
      <c r="Z41" s="366"/>
      <c r="AA41" s="368"/>
      <c r="AB41" s="8"/>
      <c r="AC41" s="368"/>
      <c r="AD41" s="368"/>
      <c r="AE41" s="368"/>
      <c r="AF41" s="368"/>
      <c r="AG41" s="368"/>
      <c r="AH41" s="368"/>
      <c r="AJ41" s="7"/>
      <c r="AK41" s="6"/>
      <c r="AL41" s="6"/>
      <c r="AM41" s="6"/>
      <c r="BB41" s="6"/>
    </row>
    <row r="42" spans="1:54" s="3" customFormat="1" ht="15" customHeight="1" x14ac:dyDescent="0.35">
      <c r="B42" s="368"/>
      <c r="C42" s="368"/>
      <c r="D42" s="368"/>
      <c r="E42" s="368"/>
      <c r="F42" s="368"/>
      <c r="G42" s="368"/>
      <c r="H42" s="368"/>
      <c r="I42" s="368"/>
      <c r="J42" s="368"/>
      <c r="K42" s="368"/>
      <c r="L42" s="368"/>
      <c r="M42" s="368"/>
      <c r="N42" s="368"/>
      <c r="O42" s="368"/>
      <c r="P42" s="368"/>
      <c r="Q42" s="368"/>
      <c r="R42" s="368"/>
      <c r="S42" s="368"/>
      <c r="T42" s="368"/>
      <c r="AF42" s="6"/>
      <c r="AG42" s="6"/>
      <c r="AH42" s="6"/>
      <c r="AI42" s="6"/>
      <c r="AJ42" s="7"/>
      <c r="AK42" s="6"/>
      <c r="AL42" s="6"/>
      <c r="AM42" s="6"/>
      <c r="AN42" s="6"/>
      <c r="AO42" s="6"/>
      <c r="AP42" s="6"/>
      <c r="AQ42" s="5"/>
      <c r="AR42" s="1"/>
      <c r="AS42" s="1"/>
      <c r="AT42" s="1"/>
      <c r="AU42" s="1"/>
      <c r="BB42" s="6"/>
    </row>
    <row r="43" spans="1:54" s="3" customFormat="1" x14ac:dyDescent="0.35">
      <c r="AF43" s="6"/>
      <c r="AG43" s="6"/>
      <c r="AH43" s="6"/>
      <c r="AI43" s="6"/>
      <c r="AJ43" s="7"/>
      <c r="AK43" s="6"/>
      <c r="AL43" s="6"/>
      <c r="AM43" s="6"/>
      <c r="AN43" s="6"/>
      <c r="AO43" s="6"/>
      <c r="AP43" s="6"/>
      <c r="AQ43" s="5"/>
      <c r="AR43" s="1"/>
      <c r="AS43" s="1"/>
      <c r="AT43" s="1"/>
      <c r="AU43" s="1"/>
      <c r="BB43" s="6"/>
    </row>
    <row r="44" spans="1:54" s="3" customFormat="1" ht="14.5" customHeight="1" x14ac:dyDescent="0.35">
      <c r="AF44" s="6"/>
      <c r="AG44" s="6"/>
      <c r="AH44" s="6"/>
      <c r="AI44" s="6"/>
      <c r="AJ44" s="7"/>
      <c r="AK44" s="6"/>
      <c r="AL44" s="6"/>
      <c r="AM44" s="6"/>
      <c r="AN44" s="6"/>
      <c r="AO44" s="6"/>
      <c r="AP44" s="6"/>
      <c r="AQ44" s="5"/>
      <c r="AR44" s="1"/>
      <c r="AS44" s="1"/>
      <c r="AT44" s="1"/>
      <c r="AU44" s="1"/>
      <c r="BB44" s="6"/>
    </row>
    <row r="45" spans="1:54" s="3" customFormat="1" ht="15" customHeight="1" x14ac:dyDescent="0.35">
      <c r="A45" s="6"/>
      <c r="AF45" s="6"/>
      <c r="AG45" s="6"/>
      <c r="AH45" s="6"/>
      <c r="AI45" s="6"/>
      <c r="AJ45" s="7"/>
      <c r="AK45" s="6"/>
      <c r="AL45" s="6"/>
      <c r="AM45" s="6"/>
      <c r="AN45" s="6"/>
      <c r="AO45" s="6"/>
      <c r="AP45" s="6"/>
      <c r="AQ45" s="5"/>
      <c r="AR45" s="1"/>
      <c r="AS45" s="1"/>
      <c r="AT45" s="1"/>
      <c r="AU45" s="1"/>
      <c r="BB45" s="6"/>
    </row>
    <row r="46" spans="1:54" s="3" customFormat="1" x14ac:dyDescent="0.35">
      <c r="A46" s="6"/>
      <c r="AF46" s="6"/>
      <c r="AG46" s="6"/>
      <c r="AH46" s="6"/>
      <c r="AI46" s="6"/>
      <c r="AJ46" s="7"/>
      <c r="AK46" s="6"/>
      <c r="AL46" s="6"/>
      <c r="AM46" s="6"/>
      <c r="AN46" s="6"/>
      <c r="AO46" s="6"/>
      <c r="AP46" s="6"/>
      <c r="AQ46" s="5"/>
      <c r="AR46" s="1"/>
      <c r="AS46" s="1"/>
      <c r="AT46" s="1"/>
      <c r="AU46" s="1"/>
      <c r="BB46" s="6"/>
    </row>
    <row r="47" spans="1:54" s="3" customFormat="1" x14ac:dyDescent="0.35">
      <c r="A47" s="6"/>
      <c r="AF47" s="6"/>
      <c r="AG47" s="6"/>
      <c r="AH47" s="6"/>
      <c r="AI47" s="6"/>
      <c r="AJ47" s="7"/>
      <c r="AK47" s="6"/>
      <c r="AL47" s="6"/>
      <c r="AM47" s="6"/>
      <c r="AN47" s="6"/>
      <c r="AO47" s="6"/>
      <c r="AP47" s="6"/>
      <c r="AQ47" s="5"/>
      <c r="AR47" s="1"/>
      <c r="AS47" s="1"/>
      <c r="AT47" s="1"/>
      <c r="AU47" s="1"/>
      <c r="BB47" s="6"/>
    </row>
    <row r="48" spans="1:54" s="3" customFormat="1" x14ac:dyDescent="0.35">
      <c r="A48" s="6"/>
      <c r="AF48" s="6"/>
      <c r="AG48" s="6"/>
      <c r="AH48" s="6"/>
      <c r="AI48" s="6"/>
      <c r="AJ48" s="7"/>
      <c r="AK48" s="6"/>
      <c r="AL48" s="6"/>
      <c r="AM48" s="6"/>
      <c r="AN48" s="6"/>
      <c r="AO48" s="6"/>
      <c r="AP48" s="6"/>
      <c r="AQ48" s="5"/>
      <c r="AR48" s="1"/>
      <c r="AS48" s="1"/>
      <c r="AT48" s="1"/>
      <c r="AU48" s="1"/>
      <c r="BB48" s="6"/>
    </row>
    <row r="49" spans="1:54" s="3" customFormat="1" x14ac:dyDescent="0.35">
      <c r="A49" s="6"/>
      <c r="AF49" s="6"/>
      <c r="AG49" s="6"/>
      <c r="AH49" s="6"/>
      <c r="AI49" s="6"/>
      <c r="AJ49" s="7"/>
      <c r="AK49" s="6"/>
      <c r="AL49" s="6"/>
      <c r="AM49" s="6"/>
      <c r="AN49" s="6"/>
      <c r="AO49" s="6"/>
      <c r="AP49" s="6"/>
      <c r="AQ49" s="5"/>
      <c r="AR49" s="1"/>
      <c r="AS49" s="1"/>
      <c r="AT49" s="1"/>
      <c r="AU49" s="1"/>
      <c r="BB49" s="6"/>
    </row>
  </sheetData>
  <mergeCells count="31">
    <mergeCell ref="Z40:AA40"/>
    <mergeCell ref="U33:V34"/>
    <mergeCell ref="Z35:AA36"/>
    <mergeCell ref="T36:T37"/>
    <mergeCell ref="U36:V37"/>
    <mergeCell ref="U38:V38"/>
    <mergeCell ref="Z38:AA39"/>
    <mergeCell ref="AB38:AB39"/>
    <mergeCell ref="F23:G23"/>
    <mergeCell ref="I23:O23"/>
    <mergeCell ref="Q23:S23"/>
    <mergeCell ref="U28:V29"/>
    <mergeCell ref="Z28:AA29"/>
    <mergeCell ref="AF15:AG16"/>
    <mergeCell ref="I17:N17"/>
    <mergeCell ref="Q17:S17"/>
    <mergeCell ref="E21:E22"/>
    <mergeCell ref="F21:G22"/>
    <mergeCell ref="I21:J22"/>
    <mergeCell ref="N21:O22"/>
    <mergeCell ref="U21:V22"/>
    <mergeCell ref="AF21:AG22"/>
    <mergeCell ref="Z21:AA22"/>
    <mergeCell ref="U8:V9"/>
    <mergeCell ref="Z8:AA9"/>
    <mergeCell ref="C15:C16"/>
    <mergeCell ref="D15:D16"/>
    <mergeCell ref="F15:G16"/>
    <mergeCell ref="N15:O16"/>
    <mergeCell ref="U15:V16"/>
    <mergeCell ref="Z15:AA16"/>
  </mergeCells>
  <dataValidations count="2">
    <dataValidation type="list" allowBlank="1" showInputMessage="1" showErrorMessage="1" sqref="AD16 AD22 V11 AA11" xr:uid="{3376C339-328C-483B-89B5-4A3318DAFF94}">
      <formula1>"--,5,10,15"</formula1>
    </dataValidation>
    <dataValidation type="list" allowBlank="1" showInputMessage="1" showErrorMessage="1" sqref="C15:C16 E21:E22 Z40:AA40 U38:V38" xr:uid="{D475D498-5146-484D-8250-AB203C3021B0}">
      <formula1>"--,1,1.5,2"</formula1>
    </dataValidation>
  </dataValidations>
  <printOptions horizontalCentered="1" verticalCentered="1"/>
  <pageMargins left="0.7" right="0.7" top="0.75" bottom="0.75" header="0.3" footer="0.3"/>
  <pageSetup scale="70" orientation="landscape" r:id="rId1"/>
  <headerFooter>
    <oddHeader>&amp;L
&amp;C
&amp;"Arial,Bold Italic"&amp;20TEMPLATE FOR NORTHEAST PERPENDICULAR CORNER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2:BS49"/>
  <sheetViews>
    <sheetView topLeftCell="A7" zoomScale="90" zoomScaleNormal="90" workbookViewId="0">
      <selection activeCell="Q33" sqref="Q33"/>
    </sheetView>
  </sheetViews>
  <sheetFormatPr defaultColWidth="8.81640625" defaultRowHeight="14.5" x14ac:dyDescent="0.35"/>
  <cols>
    <col min="1" max="1" width="4.26953125" style="6" customWidth="1"/>
    <col min="2" max="2" width="6.54296875" style="6" customWidth="1"/>
    <col min="3" max="3" width="5.1796875" style="6" customWidth="1"/>
    <col min="4" max="4" width="9.26953125" style="6" bestFit="1" customWidth="1"/>
    <col min="5" max="5" width="4.54296875" style="6" bestFit="1" customWidth="1"/>
    <col min="6" max="6" width="3.81640625" style="6" customWidth="1"/>
    <col min="7" max="7" width="5.7265625" style="6" bestFit="1" customWidth="1"/>
    <col min="8" max="8" width="1.81640625" style="6" customWidth="1"/>
    <col min="9" max="9" width="3.81640625" style="6" customWidth="1"/>
    <col min="10" max="10" width="5.26953125" style="6" bestFit="1" customWidth="1"/>
    <col min="11" max="11" width="2" style="6" customWidth="1"/>
    <col min="12" max="12" width="14.1796875" style="6" bestFit="1" customWidth="1"/>
    <col min="13" max="13" width="6.453125" style="6" customWidth="1"/>
    <col min="14" max="15" width="2.26953125" style="6" customWidth="1"/>
    <col min="16" max="16" width="4.26953125" style="6" customWidth="1"/>
    <col min="17" max="17" width="6.1796875" style="6" customWidth="1"/>
    <col min="18" max="20" width="3" style="6" customWidth="1"/>
    <col min="21" max="21" width="14.54296875" style="6" customWidth="1"/>
    <col min="22" max="22" width="6.7265625" style="6" customWidth="1"/>
    <col min="23" max="23" width="3" style="6" customWidth="1"/>
    <col min="24" max="24" width="3.81640625" style="6" customWidth="1"/>
    <col min="25" max="26" width="4.7265625" style="6" bestFit="1" customWidth="1"/>
    <col min="27" max="27" width="2" style="6" customWidth="1"/>
    <col min="28" max="28" width="9.26953125" style="6" customWidth="1"/>
    <col min="29" max="29" width="1.7265625" style="6" customWidth="1"/>
    <col min="30" max="31" width="4.7265625" style="6" bestFit="1" customWidth="1"/>
    <col min="32" max="32" width="3.7265625" style="6" customWidth="1"/>
    <col min="33" max="33" width="2.7265625" style="6" customWidth="1"/>
    <col min="34" max="34" width="7.26953125" style="6" customWidth="1"/>
    <col min="35" max="35" width="2.7265625" style="6" customWidth="1"/>
    <col min="36" max="36" width="4.453125" style="6" customWidth="1"/>
    <col min="37" max="37" width="5.54296875" style="6" customWidth="1"/>
    <col min="38" max="39" width="3.26953125" style="6" customWidth="1"/>
    <col min="40" max="40" width="6.26953125" style="7" bestFit="1" customWidth="1"/>
    <col min="41" max="42" width="3.54296875" style="6" customWidth="1"/>
    <col min="43" max="43" width="2.7265625" style="6" customWidth="1"/>
    <col min="44" max="44" width="5.26953125" style="6" customWidth="1"/>
    <col min="45" max="45" width="4" style="6" customWidth="1"/>
    <col min="46" max="46" width="1.7265625" style="6" customWidth="1"/>
    <col min="47" max="47" width="8.54296875" style="5" bestFit="1" customWidth="1"/>
    <col min="48" max="48" width="3" style="3" customWidth="1"/>
    <col min="49" max="49" width="4.7265625" style="3" customWidth="1"/>
    <col min="50" max="50" width="4.7265625" style="3" bestFit="1" customWidth="1"/>
    <col min="51" max="51" width="2.453125" style="3" customWidth="1"/>
    <col min="52" max="53" width="2.7265625" style="3" customWidth="1"/>
    <col min="54" max="54" width="5.26953125" style="3" bestFit="1" customWidth="1"/>
    <col min="55" max="56" width="2.7265625" style="3" customWidth="1"/>
    <col min="57" max="57" width="2.26953125" style="3" customWidth="1"/>
    <col min="58" max="59" width="4.7265625" style="6" customWidth="1"/>
    <col min="60" max="60" width="1.7265625" style="6" customWidth="1"/>
    <col min="61" max="61" width="6.26953125" style="6" customWidth="1"/>
    <col min="62" max="62" width="1.7265625" style="6" customWidth="1"/>
    <col min="63" max="63" width="4" style="6" customWidth="1"/>
    <col min="64" max="64" width="4.26953125" style="6" customWidth="1"/>
    <col min="65" max="65" width="2.26953125" style="6" customWidth="1"/>
    <col min="66" max="67" width="4.26953125" style="6" customWidth="1"/>
    <col min="68" max="68" width="2.453125" style="6" bestFit="1" customWidth="1"/>
    <col min="69" max="69" width="8.26953125" style="6" bestFit="1" customWidth="1"/>
    <col min="70" max="70" width="2.453125" style="6" bestFit="1" customWidth="1"/>
    <col min="71" max="16384" width="8.81640625" style="6"/>
  </cols>
  <sheetData>
    <row r="2" spans="1:71" ht="12" customHeight="1" x14ac:dyDescent="0.35">
      <c r="AY2" s="8"/>
    </row>
    <row r="3" spans="1:71" ht="12" customHeight="1" x14ac:dyDescent="0.35">
      <c r="AY3" s="8"/>
    </row>
    <row r="4" spans="1:71" ht="12" customHeight="1" x14ac:dyDescent="0.35">
      <c r="AY4" s="8"/>
    </row>
    <row r="5" spans="1:71" ht="12" customHeight="1" x14ac:dyDescent="0.35">
      <c r="AY5" s="8"/>
    </row>
    <row r="6" spans="1:71" ht="12" customHeight="1" x14ac:dyDescent="0.35">
      <c r="AY6" s="8"/>
    </row>
    <row r="7" spans="1:71" ht="12" customHeight="1" thickBot="1" x14ac:dyDescent="0.4"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66"/>
      <c r="V7" s="366"/>
      <c r="W7" s="366"/>
      <c r="X7" s="366"/>
      <c r="Y7" s="366"/>
      <c r="Z7" s="366"/>
      <c r="AA7" s="366"/>
      <c r="AB7" s="366"/>
      <c r="AC7" s="366"/>
      <c r="AD7" s="366"/>
      <c r="AE7" s="366"/>
      <c r="AF7" s="366"/>
      <c r="AG7" s="366"/>
      <c r="AH7" s="366"/>
      <c r="AI7" s="366"/>
      <c r="AJ7" s="366"/>
      <c r="AK7" s="366"/>
      <c r="AL7" s="366"/>
      <c r="AY7" s="8"/>
    </row>
    <row r="8" spans="1:71" ht="18.649999999999999" customHeight="1" thickTop="1" thickBot="1" x14ac:dyDescent="0.5"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559">
        <v>712.8</v>
      </c>
      <c r="Z8" s="560"/>
      <c r="AA8" s="67"/>
      <c r="AB8" s="178">
        <f>(AD8-Y8)/AB9</f>
        <v>3.3333333333347599E-2</v>
      </c>
      <c r="AC8" s="68"/>
      <c r="AD8" s="559">
        <v>712.97</v>
      </c>
      <c r="AE8" s="560"/>
      <c r="AF8" s="8"/>
      <c r="AG8" s="366"/>
      <c r="AH8" s="366"/>
      <c r="AI8" s="366"/>
      <c r="AJ8" s="366"/>
      <c r="AK8" s="366"/>
      <c r="AL8" s="366"/>
      <c r="AY8" s="8"/>
    </row>
    <row r="9" spans="1:71" ht="18" customHeight="1" thickBot="1" x14ac:dyDescent="0.4">
      <c r="B9" s="366"/>
      <c r="C9" s="366"/>
      <c r="D9" s="366"/>
      <c r="E9" s="366"/>
      <c r="F9" s="366"/>
      <c r="G9" s="366"/>
      <c r="H9" s="366"/>
      <c r="I9" s="366"/>
      <c r="J9" s="366"/>
      <c r="K9" s="366"/>
      <c r="L9" s="366"/>
      <c r="M9" s="366"/>
      <c r="N9" s="366"/>
      <c r="O9" s="366"/>
      <c r="P9" s="366"/>
      <c r="Q9" s="366"/>
      <c r="R9" s="366"/>
      <c r="S9" s="366"/>
      <c r="T9" s="366"/>
      <c r="U9" s="366"/>
      <c r="V9" s="366"/>
      <c r="W9" s="366"/>
      <c r="X9" s="366"/>
      <c r="Y9" s="561"/>
      <c r="Z9" s="562"/>
      <c r="AA9" s="11"/>
      <c r="AB9" s="177">
        <v>5.0999999999999996</v>
      </c>
      <c r="AC9" s="12"/>
      <c r="AD9" s="561"/>
      <c r="AE9" s="562"/>
      <c r="AF9" s="8"/>
      <c r="AG9" s="366"/>
      <c r="AH9" s="366"/>
      <c r="AI9" s="366"/>
      <c r="AJ9" s="366"/>
      <c r="AK9" s="366"/>
      <c r="AL9" s="366"/>
      <c r="AY9" s="8"/>
    </row>
    <row r="10" spans="1:71" ht="12" customHeight="1" x14ac:dyDescent="0.35">
      <c r="B10" s="366"/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94"/>
      <c r="Z10" s="83"/>
      <c r="AA10" s="586" t="s">
        <v>1</v>
      </c>
      <c r="AB10" s="586"/>
      <c r="AC10" s="586"/>
      <c r="AD10" s="94"/>
      <c r="AE10" s="83"/>
      <c r="AF10" s="8"/>
      <c r="AG10" s="366"/>
      <c r="AH10" s="366"/>
      <c r="AI10" s="366"/>
      <c r="AJ10" s="366"/>
      <c r="AK10" s="366"/>
      <c r="AL10" s="366"/>
      <c r="AY10" s="8"/>
    </row>
    <row r="11" spans="1:71" ht="36" customHeight="1" x14ac:dyDescent="0.35">
      <c r="B11" s="366"/>
      <c r="C11" s="366"/>
      <c r="D11" s="366"/>
      <c r="E11" s="366"/>
      <c r="F11" s="366"/>
      <c r="G11" s="366"/>
      <c r="H11" s="366"/>
      <c r="I11" s="366"/>
      <c r="J11" s="366"/>
      <c r="K11" s="366"/>
      <c r="L11" s="366"/>
      <c r="M11" s="366"/>
      <c r="N11" s="366"/>
      <c r="O11" s="366"/>
      <c r="P11" s="366"/>
      <c r="Q11" s="366"/>
      <c r="R11" s="366"/>
      <c r="S11" s="366"/>
      <c r="T11" s="366"/>
      <c r="U11" s="366"/>
      <c r="V11" s="366"/>
      <c r="W11" s="366"/>
      <c r="X11" s="366"/>
      <c r="Y11" s="13">
        <f>(Y8-Y15)/Z11</f>
        <v>0.05</v>
      </c>
      <c r="Z11" s="14">
        <v>10</v>
      </c>
      <c r="AA11" s="586"/>
      <c r="AB11" s="586"/>
      <c r="AC11" s="586"/>
      <c r="AD11" s="13">
        <f>(AD8-AD15)/AE11</f>
        <v>6.6000000000008191E-2</v>
      </c>
      <c r="AE11" s="14">
        <v>10</v>
      </c>
      <c r="AF11" s="8"/>
      <c r="AG11" s="366"/>
      <c r="AH11" s="366"/>
      <c r="AI11" s="366"/>
      <c r="AJ11" s="366"/>
      <c r="AK11" s="366"/>
      <c r="AL11" s="366"/>
    </row>
    <row r="12" spans="1:71" ht="12" customHeight="1" x14ac:dyDescent="0.35">
      <c r="B12" s="366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  <c r="P12" s="366"/>
      <c r="Q12" s="366"/>
      <c r="R12" s="366"/>
      <c r="S12" s="366"/>
      <c r="T12" s="366"/>
      <c r="U12" s="366"/>
      <c r="V12" s="366"/>
      <c r="W12" s="366"/>
      <c r="X12" s="366"/>
      <c r="Y12" s="94"/>
      <c r="Z12" s="83"/>
      <c r="AA12" s="586"/>
      <c r="AB12" s="586"/>
      <c r="AC12" s="586"/>
      <c r="AD12" s="94"/>
      <c r="AE12" s="83"/>
      <c r="AF12" s="8"/>
      <c r="AG12" s="366"/>
      <c r="AH12" s="366"/>
      <c r="AI12" s="366"/>
      <c r="AJ12" s="366"/>
      <c r="AK12" s="366"/>
      <c r="AL12" s="366"/>
    </row>
    <row r="13" spans="1:71" ht="12" customHeight="1" x14ac:dyDescent="0.35">
      <c r="B13" s="366"/>
      <c r="C13" s="366"/>
      <c r="D13" s="366"/>
      <c r="E13" s="366"/>
      <c r="F13" s="366"/>
      <c r="G13" s="366"/>
      <c r="H13" s="366"/>
      <c r="I13" s="366"/>
      <c r="J13" s="366"/>
      <c r="K13" s="366"/>
      <c r="L13" s="366"/>
      <c r="M13" s="366"/>
      <c r="N13" s="366"/>
      <c r="O13" s="366"/>
      <c r="P13" s="366"/>
      <c r="Q13" s="366"/>
      <c r="R13" s="366"/>
      <c r="S13" s="366"/>
      <c r="T13" s="366"/>
      <c r="U13" s="366"/>
      <c r="V13" s="366"/>
      <c r="W13" s="366"/>
      <c r="X13" s="366"/>
      <c r="Y13" s="94"/>
      <c r="Z13" s="83"/>
      <c r="AA13" s="15"/>
      <c r="AB13" s="16"/>
      <c r="AC13" s="17"/>
      <c r="AD13" s="94"/>
      <c r="AE13" s="83"/>
      <c r="AF13" s="8"/>
      <c r="AG13" s="366"/>
      <c r="AH13" s="366"/>
      <c r="AI13" s="366"/>
      <c r="AJ13" s="366"/>
      <c r="AK13" s="366"/>
      <c r="AL13" s="366"/>
    </row>
    <row r="14" spans="1:71" ht="16.899999999999999" customHeight="1" thickBot="1" x14ac:dyDescent="0.4">
      <c r="B14" s="366"/>
      <c r="C14" s="366"/>
      <c r="D14" s="367" t="s">
        <v>4</v>
      </c>
      <c r="E14" s="366"/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76"/>
      <c r="Z14" s="376"/>
      <c r="AA14" s="366"/>
      <c r="AB14" s="370"/>
      <c r="AC14" s="368"/>
      <c r="AD14" s="368"/>
      <c r="AE14" s="368"/>
      <c r="AF14" s="8"/>
      <c r="AG14" s="366"/>
      <c r="AH14" s="366"/>
      <c r="AI14" s="366"/>
      <c r="AJ14" s="366"/>
      <c r="AK14" s="366"/>
      <c r="AL14" s="366"/>
    </row>
    <row r="15" spans="1:71" ht="20.5" customHeight="1" thickTop="1" thickBot="1" x14ac:dyDescent="0.5">
      <c r="B15" s="366"/>
      <c r="C15" s="541">
        <v>1</v>
      </c>
      <c r="D15" s="553">
        <v>712.09</v>
      </c>
      <c r="E15" s="366"/>
      <c r="F15" s="549">
        <f>D15-4.2/100*C15+0.5/12</f>
        <v>712.08966666666663</v>
      </c>
      <c r="G15" s="550"/>
      <c r="H15" s="37"/>
      <c r="I15" s="37"/>
      <c r="J15" s="37"/>
      <c r="K15" s="52"/>
      <c r="L15" s="174">
        <v>-1.7999999999999999E-2</v>
      </c>
      <c r="M15" s="53"/>
      <c r="N15" s="53"/>
      <c r="O15" s="53"/>
      <c r="P15" s="545">
        <f>F15+L15*L16</f>
        <v>712.00866666666661</v>
      </c>
      <c r="Q15" s="546"/>
      <c r="R15" s="64"/>
      <c r="S15" s="9"/>
      <c r="T15" s="9"/>
      <c r="U15" s="176">
        <f>(Y15-P15)/U16</f>
        <v>5.2969696969698402E-2</v>
      </c>
      <c r="V15" s="176"/>
      <c r="W15" s="79"/>
      <c r="X15" s="366"/>
      <c r="Y15" s="569">
        <v>712.3</v>
      </c>
      <c r="Z15" s="570"/>
      <c r="AA15" s="52"/>
      <c r="AB15" s="179">
        <f>(AD15-Y15)/AB16</f>
        <v>1.9607843137237069E-3</v>
      </c>
      <c r="AC15" s="53"/>
      <c r="AD15" s="569">
        <v>712.31</v>
      </c>
      <c r="AE15" s="570"/>
      <c r="AF15" s="8"/>
      <c r="AG15" s="84"/>
      <c r="AH15" s="176">
        <f>(AJ15-AD15)/AH16</f>
        <v>6.2000000000011823E-2</v>
      </c>
      <c r="AI15" s="79"/>
      <c r="AJ15" s="559">
        <v>712.62</v>
      </c>
      <c r="AK15" s="560"/>
      <c r="AL15" s="366"/>
      <c r="BS15" s="3"/>
    </row>
    <row r="16" spans="1:71" ht="16.899999999999999" customHeight="1" thickBot="1" x14ac:dyDescent="0.4">
      <c r="A16" s="3"/>
      <c r="B16" s="366"/>
      <c r="C16" s="542"/>
      <c r="D16" s="554"/>
      <c r="E16" s="366"/>
      <c r="F16" s="551"/>
      <c r="G16" s="552"/>
      <c r="H16" s="38"/>
      <c r="I16" s="38"/>
      <c r="J16" s="38"/>
      <c r="K16" s="54"/>
      <c r="L16" s="175">
        <f>2+2.5</f>
        <v>4.5</v>
      </c>
      <c r="M16" s="55"/>
      <c r="N16" s="55"/>
      <c r="O16" s="55"/>
      <c r="P16" s="547"/>
      <c r="Q16" s="548"/>
      <c r="R16" s="65"/>
      <c r="S16" s="11"/>
      <c r="T16" s="11"/>
      <c r="U16" s="177">
        <f>8-2.5</f>
        <v>5.5</v>
      </c>
      <c r="V16" s="177"/>
      <c r="W16" s="81"/>
      <c r="X16" s="366"/>
      <c r="Y16" s="571"/>
      <c r="Z16" s="558"/>
      <c r="AA16" s="54"/>
      <c r="AB16" s="180">
        <v>5.0999999999999996</v>
      </c>
      <c r="AC16" s="55"/>
      <c r="AD16" s="571"/>
      <c r="AE16" s="558"/>
      <c r="AF16" s="8"/>
      <c r="AG16" s="85"/>
      <c r="AH16" s="177">
        <v>5</v>
      </c>
      <c r="AI16" s="81"/>
      <c r="AJ16" s="561"/>
      <c r="AK16" s="562"/>
      <c r="AL16" s="366"/>
      <c r="BS16" s="3"/>
    </row>
    <row r="17" spans="1:71" ht="16.899999999999999" customHeight="1" x14ac:dyDescent="0.35">
      <c r="A17" s="3"/>
      <c r="B17" s="366"/>
      <c r="C17" s="366"/>
      <c r="D17" s="377"/>
      <c r="E17" s="366"/>
      <c r="F17" s="22"/>
      <c r="G17" s="217"/>
      <c r="H17" s="218"/>
      <c r="I17" s="581" t="s">
        <v>7</v>
      </c>
      <c r="J17" s="581"/>
      <c r="K17" s="581"/>
      <c r="L17" s="581"/>
      <c r="M17" s="581"/>
      <c r="N17" s="581"/>
      <c r="O17" s="581"/>
      <c r="P17" s="582"/>
      <c r="Q17" s="108"/>
      <c r="R17" s="210"/>
      <c r="S17" s="583" t="s">
        <v>10</v>
      </c>
      <c r="T17" s="583"/>
      <c r="U17" s="583"/>
      <c r="V17" s="583"/>
      <c r="W17" s="583"/>
      <c r="X17" s="366"/>
      <c r="Y17" s="214"/>
      <c r="Z17" s="215"/>
      <c r="AA17" s="209"/>
      <c r="AB17" s="212"/>
      <c r="AC17" s="206"/>
      <c r="AD17" s="214"/>
      <c r="AE17" s="215"/>
      <c r="AF17" s="8"/>
      <c r="AG17" s="213"/>
      <c r="AH17" s="208"/>
      <c r="AI17" s="211"/>
      <c r="AJ17" s="13"/>
      <c r="AK17" s="196"/>
      <c r="AL17" s="366"/>
      <c r="BS17" s="3"/>
    </row>
    <row r="18" spans="1:71" ht="18" customHeight="1" thickBot="1" x14ac:dyDescent="0.4">
      <c r="A18" s="3"/>
      <c r="B18" s="366"/>
      <c r="C18" s="366"/>
      <c r="D18" s="377"/>
      <c r="E18" s="366"/>
      <c r="F18" s="366"/>
      <c r="G18" s="142"/>
      <c r="H18" s="37"/>
      <c r="I18" s="37"/>
      <c r="J18" s="33"/>
      <c r="K18" s="339"/>
      <c r="L18" s="339"/>
      <c r="M18" s="339"/>
      <c r="N18" s="339"/>
      <c r="O18" s="339"/>
      <c r="P18" s="189"/>
      <c r="Q18" s="216"/>
      <c r="R18" s="49"/>
      <c r="S18" s="344"/>
      <c r="T18" s="344"/>
      <c r="U18" s="344"/>
      <c r="V18" s="344"/>
      <c r="W18" s="344"/>
      <c r="X18" s="366"/>
      <c r="Y18" s="56"/>
      <c r="Z18" s="57"/>
      <c r="AA18" s="338"/>
      <c r="AB18" s="338"/>
      <c r="AC18" s="338"/>
      <c r="AD18" s="56"/>
      <c r="AE18" s="57"/>
      <c r="AF18" s="8"/>
      <c r="AG18" s="344"/>
      <c r="AH18" s="344"/>
      <c r="AI18" s="344"/>
      <c r="AJ18" s="13"/>
      <c r="AK18" s="196"/>
      <c r="AL18" s="366"/>
    </row>
    <row r="19" spans="1:71" ht="40.15" customHeight="1" x14ac:dyDescent="0.35">
      <c r="B19" s="366"/>
      <c r="C19" s="366"/>
      <c r="D19" s="366"/>
      <c r="E19" s="366"/>
      <c r="F19" s="366"/>
      <c r="G19" s="366"/>
      <c r="H19" s="38"/>
      <c r="I19" s="140">
        <f>(F15-I21)/J19</f>
        <v>3.8000000000010914E-2</v>
      </c>
      <c r="J19" s="35">
        <v>5</v>
      </c>
      <c r="K19" s="339"/>
      <c r="L19" s="345" t="s">
        <v>21</v>
      </c>
      <c r="M19" s="339"/>
      <c r="N19" s="339"/>
      <c r="O19" s="339"/>
      <c r="P19" s="189">
        <v>5</v>
      </c>
      <c r="Q19" s="205">
        <f>(P15-P21)/P19</f>
        <v>1.6800000000012007E-2</v>
      </c>
      <c r="R19" s="66"/>
      <c r="S19" s="344"/>
      <c r="T19" s="344"/>
      <c r="U19" s="346" t="s">
        <v>11</v>
      </c>
      <c r="V19" s="344"/>
      <c r="W19" s="344"/>
      <c r="X19" s="366"/>
      <c r="Y19" s="56">
        <f>(Y15-Y21)/Z19</f>
        <v>1.1999999999989085E-2</v>
      </c>
      <c r="Z19" s="57">
        <v>5</v>
      </c>
      <c r="AA19" s="338"/>
      <c r="AB19" s="351" t="s">
        <v>3</v>
      </c>
      <c r="AC19" s="338"/>
      <c r="AD19" s="56">
        <f>(AD15-AD21)/AE19</f>
        <v>5.9999999999945427E-3</v>
      </c>
      <c r="AE19" s="57">
        <v>5</v>
      </c>
      <c r="AF19" s="8"/>
      <c r="AG19" s="344"/>
      <c r="AH19" s="347" t="s">
        <v>1</v>
      </c>
      <c r="AI19" s="344"/>
      <c r="AJ19" s="197">
        <v>5</v>
      </c>
      <c r="AK19" s="219">
        <f>(AJ15-AJ21)/AJ19</f>
        <v>2.4000000000000909E-2</v>
      </c>
      <c r="AL19" s="366"/>
    </row>
    <row r="20" spans="1:71" ht="12" customHeight="1" thickBot="1" x14ac:dyDescent="0.4">
      <c r="B20" s="366"/>
      <c r="C20" s="366"/>
      <c r="D20" s="366"/>
      <c r="E20" s="366"/>
      <c r="F20" s="366"/>
      <c r="G20" s="366"/>
      <c r="H20" s="366"/>
      <c r="I20" s="34"/>
      <c r="J20" s="35"/>
      <c r="K20" s="339"/>
      <c r="L20" s="339"/>
      <c r="M20" s="339"/>
      <c r="N20" s="339"/>
      <c r="O20" s="339"/>
      <c r="P20" s="110"/>
      <c r="Q20" s="111"/>
      <c r="R20" s="49"/>
      <c r="S20" s="344"/>
      <c r="T20" s="344"/>
      <c r="U20" s="344"/>
      <c r="V20" s="344"/>
      <c r="W20" s="344"/>
      <c r="X20" s="366"/>
      <c r="Y20" s="56"/>
      <c r="Z20" s="57"/>
      <c r="AA20" s="338"/>
      <c r="AB20" s="338"/>
      <c r="AC20" s="338"/>
      <c r="AD20" s="56"/>
      <c r="AE20" s="57"/>
      <c r="AF20" s="8"/>
      <c r="AG20" s="344"/>
      <c r="AH20" s="344"/>
      <c r="AI20" s="344"/>
      <c r="AJ20" s="13"/>
      <c r="AK20" s="196"/>
      <c r="AL20" s="366"/>
    </row>
    <row r="21" spans="1:71" s="3" customFormat="1" ht="23.5" customHeight="1" thickTop="1" thickBot="1" x14ac:dyDescent="0.5">
      <c r="A21" s="6"/>
      <c r="B21" s="368"/>
      <c r="C21" s="368"/>
      <c r="D21" s="368"/>
      <c r="E21" s="541">
        <v>1</v>
      </c>
      <c r="F21" s="537">
        <v>711.9</v>
      </c>
      <c r="G21" s="538"/>
      <c r="H21" s="368"/>
      <c r="I21" s="549">
        <f>F21-4.2/100*E21+0.5/12</f>
        <v>711.89966666666658</v>
      </c>
      <c r="J21" s="550"/>
      <c r="K21" s="52"/>
      <c r="L21" s="174">
        <v>0.01</v>
      </c>
      <c r="M21" s="53"/>
      <c r="N21" s="53"/>
      <c r="O21" s="62"/>
      <c r="P21" s="545">
        <f>I21+L21*L22</f>
        <v>711.92466666666655</v>
      </c>
      <c r="Q21" s="546"/>
      <c r="R21" s="64"/>
      <c r="S21" s="9"/>
      <c r="T21" s="9"/>
      <c r="U21" s="176">
        <f>(Y21-P21)/U22</f>
        <v>5.73333333333556E-2</v>
      </c>
      <c r="V21" s="176"/>
      <c r="W21" s="10"/>
      <c r="X21" s="368"/>
      <c r="Y21" s="569">
        <v>712.24</v>
      </c>
      <c r="Z21" s="570"/>
      <c r="AA21" s="86"/>
      <c r="AB21" s="179">
        <f>(AD21-Y21)/AB22</f>
        <v>7.8431372548948275E-3</v>
      </c>
      <c r="AC21" s="87"/>
      <c r="AD21" s="569">
        <v>712.28</v>
      </c>
      <c r="AE21" s="570"/>
      <c r="AF21" s="8"/>
      <c r="AG21" s="84"/>
      <c r="AH21" s="176">
        <f>(AJ21-AD21)/AH22</f>
        <v>4.4000000000005458E-2</v>
      </c>
      <c r="AI21" s="79"/>
      <c r="AJ21" s="559">
        <v>712.5</v>
      </c>
      <c r="AK21" s="560"/>
      <c r="AL21" s="368"/>
      <c r="AN21" s="7"/>
      <c r="AO21" s="6"/>
      <c r="AP21" s="6"/>
      <c r="AQ21" s="6"/>
      <c r="AR21" s="6"/>
      <c r="BL21" s="6"/>
      <c r="BM21" s="6"/>
      <c r="BN21" s="6"/>
      <c r="BO21" s="6"/>
      <c r="BP21" s="6"/>
      <c r="BQ21" s="6"/>
    </row>
    <row r="22" spans="1:71" s="3" customFormat="1" ht="16.899999999999999" customHeight="1" thickBot="1" x14ac:dyDescent="0.4">
      <c r="A22" s="6"/>
      <c r="B22" s="368"/>
      <c r="C22" s="368"/>
      <c r="D22" s="368"/>
      <c r="E22" s="542"/>
      <c r="F22" s="543"/>
      <c r="G22" s="544"/>
      <c r="H22" s="368"/>
      <c r="I22" s="551"/>
      <c r="J22" s="552"/>
      <c r="K22" s="54"/>
      <c r="L22" s="175">
        <f>0+2.5</f>
        <v>2.5</v>
      </c>
      <c r="M22" s="55"/>
      <c r="N22" s="55"/>
      <c r="O22" s="63"/>
      <c r="P22" s="547"/>
      <c r="Q22" s="548"/>
      <c r="R22" s="65"/>
      <c r="S22" s="11"/>
      <c r="T22" s="11"/>
      <c r="U22" s="177">
        <f>8-2.5</f>
        <v>5.5</v>
      </c>
      <c r="V22" s="177"/>
      <c r="W22" s="12"/>
      <c r="X22" s="368"/>
      <c r="Y22" s="571"/>
      <c r="Z22" s="558"/>
      <c r="AA22" s="88"/>
      <c r="AB22" s="180">
        <v>5.0999999999999996</v>
      </c>
      <c r="AC22" s="89"/>
      <c r="AD22" s="571"/>
      <c r="AE22" s="558"/>
      <c r="AF22" s="8"/>
      <c r="AG22" s="85"/>
      <c r="AH22" s="177">
        <v>5</v>
      </c>
      <c r="AI22" s="81"/>
      <c r="AJ22" s="561"/>
      <c r="AK22" s="562"/>
      <c r="AL22" s="368"/>
      <c r="AN22" s="7"/>
      <c r="AO22" s="6"/>
      <c r="AP22" s="6"/>
      <c r="AQ22" s="6"/>
      <c r="AR22" s="6"/>
      <c r="BL22" s="6"/>
      <c r="BM22" s="6"/>
      <c r="BN22" s="6"/>
      <c r="BO22" s="6"/>
      <c r="BP22" s="6"/>
      <c r="BQ22" s="6"/>
    </row>
    <row r="23" spans="1:71" ht="19.899999999999999" customHeight="1" x14ac:dyDescent="0.35">
      <c r="B23" s="366"/>
      <c r="C23" s="366"/>
      <c r="D23" s="366"/>
      <c r="E23" s="366"/>
      <c r="F23" s="535" t="s">
        <v>4</v>
      </c>
      <c r="G23" s="535"/>
      <c r="H23" s="366"/>
      <c r="I23" s="584" t="s">
        <v>8</v>
      </c>
      <c r="J23" s="584"/>
      <c r="K23" s="584"/>
      <c r="L23" s="584"/>
      <c r="M23" s="584"/>
      <c r="N23" s="584"/>
      <c r="O23" s="584"/>
      <c r="P23" s="584"/>
      <c r="Q23" s="584"/>
      <c r="R23" s="366"/>
      <c r="S23" s="584" t="s">
        <v>9</v>
      </c>
      <c r="T23" s="584"/>
      <c r="U23" s="584"/>
      <c r="V23" s="584"/>
      <c r="W23" s="584"/>
      <c r="X23" s="366"/>
      <c r="Y23" s="375"/>
      <c r="Z23" s="375"/>
      <c r="AA23" s="366"/>
      <c r="AB23" s="370"/>
      <c r="AC23" s="368"/>
      <c r="AD23" s="368"/>
      <c r="AE23" s="368"/>
      <c r="AF23" s="8"/>
      <c r="AG23" s="366"/>
      <c r="AH23" s="366"/>
      <c r="AI23" s="366"/>
      <c r="AJ23" s="366"/>
      <c r="AK23" s="366"/>
      <c r="AL23" s="366"/>
    </row>
    <row r="24" spans="1:71" ht="11.5" customHeight="1" x14ac:dyDescent="0.45"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94"/>
      <c r="Z24" s="83"/>
      <c r="AA24" s="15"/>
      <c r="AB24" s="16"/>
      <c r="AC24" s="17"/>
      <c r="AD24" s="94"/>
      <c r="AE24" s="83"/>
      <c r="AF24" s="8"/>
      <c r="AG24" s="366"/>
      <c r="AH24" s="366"/>
      <c r="AI24" s="366"/>
      <c r="AJ24" s="366"/>
      <c r="AK24" s="366"/>
      <c r="AL24" s="366"/>
      <c r="AZ24" s="18"/>
      <c r="BA24" s="18"/>
      <c r="BB24" s="18"/>
      <c r="BC24" s="18"/>
      <c r="BD24" s="18"/>
      <c r="BE24" s="18"/>
    </row>
    <row r="25" spans="1:71" ht="40.15" customHeight="1" x14ac:dyDescent="0.35">
      <c r="A25" s="3"/>
      <c r="B25" s="366"/>
      <c r="C25" s="366"/>
      <c r="D25" s="366"/>
      <c r="E25" s="366"/>
      <c r="F25" s="366"/>
      <c r="G25" s="366"/>
      <c r="H25" s="366"/>
      <c r="I25" s="369"/>
      <c r="J25" s="369"/>
      <c r="K25" s="369"/>
      <c r="L25" s="369"/>
      <c r="M25" s="369"/>
      <c r="N25" s="369"/>
      <c r="O25" s="369"/>
      <c r="P25" s="369"/>
      <c r="Q25" s="369"/>
      <c r="R25" s="366"/>
      <c r="S25" s="366"/>
      <c r="T25" s="366"/>
      <c r="U25" s="366"/>
      <c r="V25" s="366"/>
      <c r="W25" s="366"/>
      <c r="X25" s="366"/>
      <c r="Y25" s="13">
        <f>(Y21-Y28)/Z25</f>
        <v>4.9041666666667538E-2</v>
      </c>
      <c r="Z25" s="14">
        <v>8</v>
      </c>
      <c r="AA25" s="15"/>
      <c r="AB25" s="149" t="s">
        <v>0</v>
      </c>
      <c r="AC25" s="19"/>
      <c r="AD25" s="13">
        <f>(AD21-AD28)/AE25</f>
        <v>5.0291666666666401E-2</v>
      </c>
      <c r="AE25" s="14">
        <v>8</v>
      </c>
      <c r="AF25" s="8"/>
      <c r="AG25" s="366"/>
      <c r="AH25" s="366"/>
      <c r="AI25" s="366"/>
      <c r="AJ25" s="366"/>
      <c r="AK25" s="366"/>
      <c r="AL25" s="366"/>
    </row>
    <row r="26" spans="1:71" ht="12" customHeight="1" x14ac:dyDescent="0.45">
      <c r="A26" s="3"/>
      <c r="B26" s="366"/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6"/>
      <c r="W26" s="366"/>
      <c r="X26" s="366"/>
      <c r="Y26" s="94"/>
      <c r="Z26" s="83"/>
      <c r="AA26" s="15"/>
      <c r="AB26" s="16"/>
      <c r="AC26" s="17"/>
      <c r="AD26" s="94"/>
      <c r="AE26" s="83"/>
      <c r="AF26" s="8"/>
      <c r="AG26" s="366"/>
      <c r="AH26" s="366"/>
      <c r="AI26" s="366"/>
      <c r="AJ26" s="366"/>
      <c r="AK26" s="366"/>
      <c r="AL26" s="366"/>
      <c r="AZ26" s="18"/>
      <c r="BA26" s="18"/>
      <c r="BB26" s="18"/>
      <c r="BC26" s="18"/>
      <c r="BD26" s="18"/>
      <c r="BE26" s="18"/>
    </row>
    <row r="27" spans="1:71" ht="12" customHeight="1" thickBot="1" x14ac:dyDescent="0.4">
      <c r="A27" s="3"/>
      <c r="B27" s="366"/>
      <c r="C27" s="366"/>
      <c r="D27" s="366"/>
      <c r="E27" s="366"/>
      <c r="F27" s="366"/>
      <c r="G27" s="366"/>
      <c r="H27" s="366"/>
      <c r="I27" s="366"/>
      <c r="J27" s="366"/>
      <c r="K27" s="366"/>
      <c r="L27" s="366"/>
      <c r="M27" s="366"/>
      <c r="N27" s="366"/>
      <c r="O27" s="366"/>
      <c r="P27" s="366"/>
      <c r="Q27" s="366"/>
      <c r="R27" s="366"/>
      <c r="S27" s="366"/>
      <c r="T27" s="366"/>
      <c r="U27" s="366"/>
      <c r="V27" s="366"/>
      <c r="W27" s="366"/>
      <c r="X27" s="366"/>
      <c r="Y27" s="95"/>
      <c r="Z27" s="96"/>
      <c r="AA27" s="47"/>
      <c r="AB27" s="48"/>
      <c r="AC27" s="49"/>
      <c r="AD27" s="95"/>
      <c r="AE27" s="96"/>
      <c r="AF27" s="8"/>
      <c r="AG27" s="366"/>
      <c r="AH27" s="366"/>
      <c r="AI27" s="366"/>
      <c r="AJ27" s="366"/>
      <c r="AK27" s="366"/>
      <c r="AL27" s="366"/>
    </row>
    <row r="28" spans="1:71" s="3" customFormat="1" ht="15.4" customHeight="1" thickTop="1" thickBot="1" x14ac:dyDescent="0.5">
      <c r="B28" s="368"/>
      <c r="C28" s="368"/>
      <c r="D28" s="368"/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68"/>
      <c r="R28" s="368"/>
      <c r="S28" s="368"/>
      <c r="T28" s="368"/>
      <c r="U28" s="368"/>
      <c r="V28" s="368"/>
      <c r="W28" s="368"/>
      <c r="X28" s="368"/>
      <c r="Y28" s="545">
        <f>Y33+Y31*Z31</f>
        <v>711.84766666666667</v>
      </c>
      <c r="Z28" s="546"/>
      <c r="AA28" s="50"/>
      <c r="AB28" s="183">
        <f>(AD28-Y28)/AB29</f>
        <v>6.122448979586268E-3</v>
      </c>
      <c r="AC28" s="51"/>
      <c r="AD28" s="545">
        <f>Y33+AD31*AE31</f>
        <v>711.87766666666664</v>
      </c>
      <c r="AE28" s="546"/>
      <c r="AF28" s="8"/>
      <c r="AG28" s="368"/>
      <c r="AH28" s="368"/>
      <c r="AI28" s="368"/>
      <c r="AJ28" s="368"/>
      <c r="AK28" s="368"/>
      <c r="AL28" s="368"/>
      <c r="AN28" s="7"/>
      <c r="AO28" s="6"/>
      <c r="AP28" s="6"/>
      <c r="AQ28" s="6"/>
      <c r="BF28" s="6"/>
    </row>
    <row r="29" spans="1:71" s="3" customFormat="1" ht="14.65" customHeight="1" thickBot="1" x14ac:dyDescent="0.4">
      <c r="B29" s="368"/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8"/>
      <c r="X29" s="368"/>
      <c r="Y29" s="547"/>
      <c r="Z29" s="548"/>
      <c r="AA29" s="20"/>
      <c r="AB29" s="184">
        <v>4.9000000000000004</v>
      </c>
      <c r="AC29" s="21"/>
      <c r="AD29" s="547"/>
      <c r="AE29" s="548"/>
      <c r="AF29" s="8"/>
      <c r="AG29" s="368"/>
      <c r="AH29" s="368"/>
      <c r="AI29" s="368"/>
      <c r="AJ29" s="368"/>
      <c r="AK29" s="368"/>
      <c r="AL29" s="368"/>
      <c r="AN29" s="7"/>
      <c r="AO29" s="6"/>
      <c r="AP29" s="6"/>
      <c r="AQ29" s="6"/>
      <c r="BF29" s="6"/>
    </row>
    <row r="30" spans="1:71" s="3" customFormat="1" ht="7.9" customHeight="1" x14ac:dyDescent="0.35">
      <c r="B30" s="368"/>
      <c r="C30" s="368"/>
      <c r="D30" s="368"/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368"/>
      <c r="P30" s="368"/>
      <c r="Q30" s="368"/>
      <c r="R30" s="368"/>
      <c r="S30" s="368"/>
      <c r="T30" s="368"/>
      <c r="U30" s="368"/>
      <c r="V30" s="368"/>
      <c r="W30" s="368"/>
      <c r="X30" s="368"/>
      <c r="Y30" s="97"/>
      <c r="Z30" s="98"/>
      <c r="AA30" s="24"/>
      <c r="AB30" s="24"/>
      <c r="AC30" s="25"/>
      <c r="AD30" s="97"/>
      <c r="AE30" s="98"/>
      <c r="AF30" s="8"/>
      <c r="AG30" s="368"/>
      <c r="AH30" s="368"/>
      <c r="AI30" s="368"/>
      <c r="AJ30" s="368"/>
      <c r="AK30" s="368"/>
      <c r="AL30" s="368"/>
      <c r="AN30" s="7"/>
      <c r="AO30" s="6"/>
      <c r="AP30" s="6"/>
      <c r="AQ30" s="6"/>
      <c r="BF30" s="6"/>
    </row>
    <row r="31" spans="1:71" s="3" customFormat="1" ht="48.4" customHeight="1" x14ac:dyDescent="0.35"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170">
        <v>0</v>
      </c>
      <c r="Z31" s="171">
        <v>0</v>
      </c>
      <c r="AA31" s="585" t="s">
        <v>22</v>
      </c>
      <c r="AB31" s="585"/>
      <c r="AC31" s="585"/>
      <c r="AD31" s="170">
        <v>0.01</v>
      </c>
      <c r="AE31" s="171">
        <v>3</v>
      </c>
      <c r="AF31" s="8"/>
      <c r="AG31" s="368"/>
      <c r="AH31" s="368"/>
      <c r="AI31" s="368"/>
      <c r="AJ31" s="368"/>
      <c r="AK31" s="368"/>
      <c r="AL31" s="368"/>
      <c r="AN31" s="7"/>
      <c r="AO31" s="6"/>
      <c r="AP31" s="6"/>
      <c r="AQ31" s="6"/>
      <c r="BF31" s="6"/>
    </row>
    <row r="32" spans="1:71" s="3" customFormat="1" ht="4.5" customHeight="1" thickBot="1" x14ac:dyDescent="0.4">
      <c r="B32" s="368"/>
      <c r="C32" s="368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368"/>
      <c r="S32" s="368"/>
      <c r="T32" s="368"/>
      <c r="U32" s="368"/>
      <c r="V32" s="368"/>
      <c r="W32" s="368"/>
      <c r="X32" s="368"/>
      <c r="Y32" s="99"/>
      <c r="Z32" s="100"/>
      <c r="AA32" s="585"/>
      <c r="AB32" s="585"/>
      <c r="AC32" s="585"/>
      <c r="AD32" s="99"/>
      <c r="AE32" s="100"/>
      <c r="AF32" s="8"/>
      <c r="AG32" s="368"/>
      <c r="AH32" s="368"/>
      <c r="AI32" s="368"/>
      <c r="AJ32" s="368"/>
      <c r="AK32" s="368"/>
      <c r="AL32" s="368"/>
      <c r="AN32" s="7"/>
      <c r="AO32" s="6"/>
      <c r="AP32" s="6"/>
      <c r="AQ32" s="6"/>
      <c r="BF32" s="6"/>
    </row>
    <row r="33" spans="1:58" s="3" customFormat="1" ht="24.65" customHeight="1" thickBot="1" x14ac:dyDescent="0.5">
      <c r="B33" s="368"/>
      <c r="C33" s="368"/>
      <c r="D33" s="368"/>
      <c r="E33" s="368"/>
      <c r="F33" s="368"/>
      <c r="G33" s="368"/>
      <c r="H33" s="368"/>
      <c r="I33" s="368"/>
      <c r="J33" s="368"/>
      <c r="K33" s="368"/>
      <c r="L33" s="368"/>
      <c r="M33" s="368"/>
      <c r="N33" s="368"/>
      <c r="O33" s="368"/>
      <c r="P33" s="368"/>
      <c r="Q33" s="368"/>
      <c r="R33" s="368"/>
      <c r="S33" s="368"/>
      <c r="T33" s="368"/>
      <c r="U33" s="368"/>
      <c r="V33" s="368"/>
      <c r="W33" s="368"/>
      <c r="X33" s="368"/>
      <c r="Y33" s="549">
        <f>Y36-2.2/100*Y38+0.5/12</f>
        <v>711.84766666666667</v>
      </c>
      <c r="Z33" s="550"/>
      <c r="AA33" s="41"/>
      <c r="AB33" s="185">
        <v>4.9000000000000004</v>
      </c>
      <c r="AC33" s="39"/>
      <c r="AD33" s="130"/>
      <c r="AE33" s="44"/>
      <c r="AF33" s="368"/>
      <c r="AG33" s="368"/>
      <c r="AH33" s="368"/>
      <c r="AI33" s="368"/>
      <c r="AJ33" s="368"/>
      <c r="AK33" s="368"/>
      <c r="AL33" s="368"/>
      <c r="AN33" s="7"/>
      <c r="AO33" s="6"/>
      <c r="AP33" s="6"/>
      <c r="AQ33" s="6"/>
      <c r="BF33" s="6"/>
    </row>
    <row r="34" spans="1:58" s="3" customFormat="1" ht="19.149999999999999" customHeight="1" thickBot="1" x14ac:dyDescent="0.5">
      <c r="B34" s="368"/>
      <c r="C34" s="368"/>
      <c r="D34" s="368"/>
      <c r="E34" s="368"/>
      <c r="F34" s="368"/>
      <c r="G34" s="368"/>
      <c r="H34" s="368"/>
      <c r="I34" s="368"/>
      <c r="J34" s="368"/>
      <c r="K34" s="368"/>
      <c r="L34" s="368"/>
      <c r="M34" s="368"/>
      <c r="N34" s="368"/>
      <c r="O34" s="368"/>
      <c r="P34" s="368"/>
      <c r="Q34" s="368"/>
      <c r="R34" s="368"/>
      <c r="S34" s="368"/>
      <c r="T34" s="368"/>
      <c r="U34" s="368"/>
      <c r="V34" s="368"/>
      <c r="W34" s="368"/>
      <c r="X34" s="368"/>
      <c r="Y34" s="551"/>
      <c r="Z34" s="552"/>
      <c r="AA34" s="42"/>
      <c r="AB34" s="199">
        <f>(Y33-AD35)/AB33</f>
        <v>1.4285714285724494E-2</v>
      </c>
      <c r="AC34" s="148"/>
      <c r="AD34" s="146"/>
      <c r="AE34" s="147"/>
      <c r="AF34" s="368"/>
      <c r="AG34" s="368"/>
      <c r="AH34" s="368"/>
      <c r="AI34" s="368"/>
      <c r="AJ34" s="368"/>
      <c r="AK34" s="368"/>
      <c r="AL34" s="368"/>
      <c r="AN34" s="7"/>
      <c r="AO34" s="6"/>
      <c r="AP34" s="6"/>
      <c r="AQ34" s="6"/>
      <c r="BF34" s="6"/>
    </row>
    <row r="35" spans="1:58" s="3" customFormat="1" ht="12" customHeight="1" thickBot="1" x14ac:dyDescent="0.4"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  <c r="Y35" s="371"/>
      <c r="Z35" s="372"/>
      <c r="AA35" s="8"/>
      <c r="AB35" s="8"/>
      <c r="AC35" s="40"/>
      <c r="AD35" s="549">
        <f>AD38-2.2/100*AD40+0.5/12</f>
        <v>711.77766666666662</v>
      </c>
      <c r="AE35" s="550"/>
      <c r="AF35" s="8"/>
      <c r="AG35" s="368"/>
      <c r="AH35" s="368"/>
      <c r="AI35" s="368"/>
      <c r="AJ35" s="368"/>
      <c r="AK35" s="368"/>
      <c r="AL35" s="368"/>
      <c r="AN35" s="7"/>
      <c r="AO35" s="6"/>
      <c r="AP35" s="6"/>
      <c r="AQ35" s="6"/>
      <c r="BF35" s="6"/>
    </row>
    <row r="36" spans="1:58" s="3" customFormat="1" ht="15" thickBot="1" x14ac:dyDescent="0.4"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368"/>
      <c r="O36" s="368"/>
      <c r="P36" s="368"/>
      <c r="Q36" s="368"/>
      <c r="R36" s="368"/>
      <c r="S36" s="368"/>
      <c r="T36" s="368"/>
      <c r="U36" s="368"/>
      <c r="V36" s="368"/>
      <c r="W36" s="368"/>
      <c r="X36" s="565" t="s">
        <v>5</v>
      </c>
      <c r="Y36" s="537">
        <v>711.85</v>
      </c>
      <c r="Z36" s="538"/>
      <c r="AA36" s="368"/>
      <c r="AB36" s="368"/>
      <c r="AC36" s="373"/>
      <c r="AD36" s="551"/>
      <c r="AE36" s="552"/>
      <c r="AF36" s="8"/>
      <c r="AG36" s="368"/>
      <c r="AH36" s="368"/>
      <c r="AI36" s="368"/>
      <c r="AJ36" s="368"/>
      <c r="AK36" s="368"/>
      <c r="AL36" s="368"/>
      <c r="AN36" s="7"/>
      <c r="AO36" s="6"/>
      <c r="AP36" s="6"/>
      <c r="AQ36" s="6"/>
      <c r="BF36" s="6"/>
    </row>
    <row r="37" spans="1:58" s="3" customFormat="1" ht="10.15" customHeight="1" thickBot="1" x14ac:dyDescent="0.4">
      <c r="B37" s="368"/>
      <c r="C37" s="368"/>
      <c r="D37" s="368"/>
      <c r="E37" s="368"/>
      <c r="F37" s="368"/>
      <c r="G37" s="368"/>
      <c r="H37" s="368"/>
      <c r="I37" s="368"/>
      <c r="J37" s="368"/>
      <c r="K37" s="368"/>
      <c r="L37" s="368"/>
      <c r="M37" s="368"/>
      <c r="N37" s="368"/>
      <c r="O37" s="368"/>
      <c r="P37" s="368"/>
      <c r="Q37" s="368"/>
      <c r="R37" s="368"/>
      <c r="S37" s="368"/>
      <c r="T37" s="368"/>
      <c r="U37" s="368"/>
      <c r="V37" s="368"/>
      <c r="W37" s="368"/>
      <c r="X37" s="565"/>
      <c r="Y37" s="539"/>
      <c r="Z37" s="540"/>
      <c r="AA37" s="368"/>
      <c r="AB37" s="368"/>
      <c r="AC37" s="374"/>
      <c r="AD37" s="402"/>
      <c r="AE37" s="376"/>
      <c r="AF37" s="8"/>
      <c r="AG37" s="368"/>
      <c r="AH37" s="368"/>
      <c r="AI37" s="368"/>
      <c r="AJ37" s="368"/>
      <c r="AK37" s="368"/>
      <c r="AL37" s="368"/>
      <c r="AN37" s="7"/>
      <c r="AO37" s="6"/>
      <c r="AP37" s="6"/>
      <c r="AQ37" s="6"/>
      <c r="BF37" s="6"/>
    </row>
    <row r="38" spans="1:58" s="3" customFormat="1" ht="22.9" customHeight="1" thickBot="1" x14ac:dyDescent="0.4">
      <c r="B38" s="368"/>
      <c r="C38" s="368"/>
      <c r="D38" s="368"/>
      <c r="E38" s="368"/>
      <c r="F38" s="368"/>
      <c r="G38" s="368"/>
      <c r="H38" s="368"/>
      <c r="I38" s="368"/>
      <c r="J38" s="368"/>
      <c r="K38" s="368"/>
      <c r="L38" s="368"/>
      <c r="M38" s="368"/>
      <c r="N38" s="368"/>
      <c r="O38" s="368"/>
      <c r="P38" s="368"/>
      <c r="Q38" s="368"/>
      <c r="R38" s="368"/>
      <c r="S38" s="368"/>
      <c r="T38" s="368"/>
      <c r="U38" s="368"/>
      <c r="V38" s="368"/>
      <c r="W38" s="368"/>
      <c r="X38" s="368"/>
      <c r="Y38" s="563">
        <v>2</v>
      </c>
      <c r="Z38" s="564"/>
      <c r="AA38" s="368"/>
      <c r="AB38" s="368"/>
      <c r="AC38" s="368"/>
      <c r="AD38" s="537">
        <v>711.78</v>
      </c>
      <c r="AE38" s="538"/>
      <c r="AF38" s="536" t="s">
        <v>5</v>
      </c>
      <c r="AG38" s="368"/>
      <c r="AH38" s="368"/>
      <c r="AI38" s="368"/>
      <c r="AJ38" s="368"/>
      <c r="AK38" s="368"/>
      <c r="AL38" s="368"/>
      <c r="AN38" s="7"/>
      <c r="AO38" s="6"/>
      <c r="AP38" s="6"/>
      <c r="AQ38" s="6"/>
      <c r="BF38" s="6"/>
    </row>
    <row r="39" spans="1:58" s="3" customFormat="1" ht="7.15" customHeight="1" thickBot="1" x14ac:dyDescent="0.4">
      <c r="B39" s="368"/>
      <c r="C39" s="368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368"/>
      <c r="Q39" s="368"/>
      <c r="R39" s="368"/>
      <c r="S39" s="368"/>
      <c r="T39" s="368"/>
      <c r="U39" s="368"/>
      <c r="V39" s="368"/>
      <c r="W39" s="368"/>
      <c r="X39" s="368"/>
      <c r="Y39" s="368"/>
      <c r="Z39" s="368"/>
      <c r="AA39" s="368"/>
      <c r="AB39" s="368"/>
      <c r="AC39" s="368"/>
      <c r="AD39" s="539"/>
      <c r="AE39" s="540"/>
      <c r="AF39" s="536"/>
      <c r="AG39" s="368"/>
      <c r="AH39" s="368"/>
      <c r="AI39" s="368"/>
      <c r="AJ39" s="368"/>
      <c r="AK39" s="368"/>
      <c r="AL39" s="368"/>
      <c r="AN39" s="7"/>
      <c r="AO39" s="6"/>
      <c r="AP39" s="6"/>
      <c r="AQ39" s="6"/>
      <c r="BF39" s="6"/>
    </row>
    <row r="40" spans="1:58" s="3" customFormat="1" ht="22.15" customHeight="1" thickBot="1" x14ac:dyDescent="0.4">
      <c r="B40" s="368"/>
      <c r="C40" s="368"/>
      <c r="D40" s="368"/>
      <c r="E40" s="368"/>
      <c r="F40" s="368"/>
      <c r="G40" s="368"/>
      <c r="H40" s="368"/>
      <c r="I40" s="368"/>
      <c r="J40" s="368"/>
      <c r="K40" s="368"/>
      <c r="L40" s="368"/>
      <c r="M40" s="368"/>
      <c r="N40" s="368"/>
      <c r="O40" s="368"/>
      <c r="P40" s="368"/>
      <c r="Q40" s="368"/>
      <c r="R40" s="368"/>
      <c r="S40" s="368"/>
      <c r="T40" s="368"/>
      <c r="U40" s="368"/>
      <c r="V40" s="368"/>
      <c r="W40" s="368"/>
      <c r="X40" s="368"/>
      <c r="Y40" s="368"/>
      <c r="Z40" s="368"/>
      <c r="AA40" s="368"/>
      <c r="AB40" s="370"/>
      <c r="AC40" s="368"/>
      <c r="AD40" s="563">
        <v>2</v>
      </c>
      <c r="AE40" s="564"/>
      <c r="AF40" s="368"/>
      <c r="AG40" s="368"/>
      <c r="AH40" s="368"/>
      <c r="AI40" s="368"/>
      <c r="AJ40" s="368"/>
      <c r="AK40" s="368"/>
      <c r="AL40" s="368"/>
      <c r="AN40" s="7"/>
      <c r="AO40" s="6"/>
      <c r="AP40" s="6"/>
      <c r="AQ40" s="6"/>
      <c r="BF40" s="6"/>
    </row>
    <row r="41" spans="1:58" s="3" customFormat="1" x14ac:dyDescent="0.35">
      <c r="B41" s="368"/>
      <c r="C41" s="368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68"/>
      <c r="R41" s="368"/>
      <c r="S41" s="368"/>
      <c r="T41" s="368"/>
      <c r="U41" s="368"/>
      <c r="V41" s="368"/>
      <c r="W41" s="368"/>
      <c r="X41" s="368"/>
      <c r="Y41" s="366"/>
      <c r="Z41" s="368"/>
      <c r="AA41" s="368"/>
      <c r="AB41" s="370"/>
      <c r="AC41" s="368"/>
      <c r="AD41" s="366"/>
      <c r="AE41" s="368"/>
      <c r="AF41" s="8"/>
      <c r="AG41" s="368"/>
      <c r="AH41" s="368"/>
      <c r="AI41" s="368"/>
      <c r="AJ41" s="368"/>
      <c r="AK41" s="368"/>
      <c r="AL41" s="368"/>
      <c r="AN41" s="7"/>
      <c r="AO41" s="6"/>
      <c r="AP41" s="6"/>
      <c r="AQ41" s="6"/>
      <c r="BF41" s="6"/>
    </row>
    <row r="42" spans="1:58" s="3" customFormat="1" ht="15" customHeight="1" x14ac:dyDescent="0.35">
      <c r="AJ42" s="6"/>
      <c r="AK42" s="6"/>
      <c r="AL42" s="6"/>
      <c r="AM42" s="6"/>
      <c r="AN42" s="7"/>
      <c r="AO42" s="6"/>
      <c r="AP42" s="6"/>
      <c r="AQ42" s="6"/>
      <c r="AR42" s="6"/>
      <c r="AS42" s="6"/>
      <c r="AT42" s="6"/>
      <c r="AU42" s="5"/>
      <c r="AV42" s="1"/>
      <c r="AW42" s="1"/>
      <c r="AX42" s="1"/>
      <c r="AY42" s="1"/>
      <c r="BF42" s="6"/>
    </row>
    <row r="43" spans="1:58" s="3" customFormat="1" x14ac:dyDescent="0.35">
      <c r="AJ43" s="6"/>
      <c r="AK43" s="6"/>
      <c r="AL43" s="6"/>
      <c r="AM43" s="6"/>
      <c r="AN43" s="7"/>
      <c r="AO43" s="6"/>
      <c r="AP43" s="6"/>
      <c r="AQ43" s="6"/>
      <c r="AR43" s="6"/>
      <c r="AS43" s="6"/>
      <c r="AT43" s="6"/>
      <c r="AU43" s="5"/>
      <c r="AV43" s="1"/>
      <c r="AW43" s="1"/>
      <c r="AX43" s="1"/>
      <c r="AY43" s="1"/>
      <c r="BF43" s="6"/>
    </row>
    <row r="44" spans="1:58" s="3" customFormat="1" ht="14.5" customHeight="1" x14ac:dyDescent="0.35">
      <c r="AJ44" s="6"/>
      <c r="AK44" s="6"/>
      <c r="AL44" s="6"/>
      <c r="AM44" s="6"/>
      <c r="AN44" s="7"/>
      <c r="AO44" s="6"/>
      <c r="AP44" s="6"/>
      <c r="AQ44" s="6"/>
      <c r="AR44" s="6"/>
      <c r="AS44" s="6"/>
      <c r="AT44" s="6"/>
      <c r="AU44" s="5"/>
      <c r="AV44" s="1"/>
      <c r="AW44" s="1"/>
      <c r="AX44" s="1"/>
      <c r="AY44" s="1"/>
      <c r="BF44" s="6"/>
    </row>
    <row r="45" spans="1:58" s="3" customFormat="1" ht="15" customHeight="1" x14ac:dyDescent="0.35">
      <c r="A45" s="6"/>
      <c r="AJ45" s="6"/>
      <c r="AK45" s="6"/>
      <c r="AL45" s="6"/>
      <c r="AM45" s="6"/>
      <c r="AN45" s="7"/>
      <c r="AO45" s="6"/>
      <c r="AP45" s="6"/>
      <c r="AQ45" s="6"/>
      <c r="AR45" s="6"/>
      <c r="AS45" s="6"/>
      <c r="AT45" s="6"/>
      <c r="AU45" s="5"/>
      <c r="AV45" s="1"/>
      <c r="AW45" s="1"/>
      <c r="AX45" s="1"/>
      <c r="AY45" s="1"/>
      <c r="BF45" s="6"/>
    </row>
    <row r="46" spans="1:58" s="3" customFormat="1" x14ac:dyDescent="0.35">
      <c r="A46" s="6"/>
      <c r="AJ46" s="6"/>
      <c r="AK46" s="6"/>
      <c r="AL46" s="6"/>
      <c r="AM46" s="6"/>
      <c r="AN46" s="7"/>
      <c r="AO46" s="6"/>
      <c r="AP46" s="6"/>
      <c r="AQ46" s="6"/>
      <c r="AR46" s="6"/>
      <c r="AS46" s="6"/>
      <c r="AT46" s="6"/>
      <c r="AU46" s="5"/>
      <c r="AV46" s="1"/>
      <c r="AW46" s="1"/>
      <c r="AX46" s="1"/>
      <c r="AY46" s="1"/>
      <c r="BF46" s="6"/>
    </row>
    <row r="47" spans="1:58" s="3" customFormat="1" x14ac:dyDescent="0.35">
      <c r="A47" s="6"/>
      <c r="AJ47" s="6"/>
      <c r="AK47" s="6"/>
      <c r="AL47" s="6"/>
      <c r="AM47" s="6"/>
      <c r="AN47" s="7"/>
      <c r="AO47" s="6"/>
      <c r="AP47" s="6"/>
      <c r="AQ47" s="6"/>
      <c r="AR47" s="6"/>
      <c r="AS47" s="6"/>
      <c r="AT47" s="6"/>
      <c r="AU47" s="5"/>
      <c r="AV47" s="1"/>
      <c r="AW47" s="1"/>
      <c r="AX47" s="1"/>
      <c r="AY47" s="1"/>
      <c r="BF47" s="6"/>
    </row>
    <row r="48" spans="1:58" s="3" customFormat="1" x14ac:dyDescent="0.35">
      <c r="A48" s="6"/>
      <c r="AJ48" s="6"/>
      <c r="AK48" s="6"/>
      <c r="AL48" s="6"/>
      <c r="AM48" s="6"/>
      <c r="AN48" s="7"/>
      <c r="AO48" s="6"/>
      <c r="AP48" s="6"/>
      <c r="AQ48" s="6"/>
      <c r="AR48" s="6"/>
      <c r="AS48" s="6"/>
      <c r="AT48" s="6"/>
      <c r="AU48" s="5"/>
      <c r="AV48" s="1"/>
      <c r="AW48" s="1"/>
      <c r="AX48" s="1"/>
      <c r="AY48" s="1"/>
      <c r="BF48" s="6"/>
    </row>
    <row r="49" spans="1:58" s="3" customFormat="1" x14ac:dyDescent="0.35">
      <c r="A49" s="6"/>
      <c r="AJ49" s="6"/>
      <c r="AK49" s="6"/>
      <c r="AL49" s="6"/>
      <c r="AM49" s="6"/>
      <c r="AN49" s="7"/>
      <c r="AO49" s="6"/>
      <c r="AP49" s="6"/>
      <c r="AQ49" s="6"/>
      <c r="AR49" s="6"/>
      <c r="AS49" s="6"/>
      <c r="AT49" s="6"/>
      <c r="AU49" s="5"/>
      <c r="AV49" s="1"/>
      <c r="AW49" s="1"/>
      <c r="AX49" s="1"/>
      <c r="AY49" s="1"/>
      <c r="BF49" s="6"/>
    </row>
  </sheetData>
  <mergeCells count="33">
    <mergeCell ref="X36:X37"/>
    <mergeCell ref="F15:G16"/>
    <mergeCell ref="S23:W23"/>
    <mergeCell ref="I23:Q23"/>
    <mergeCell ref="I17:P17"/>
    <mergeCell ref="D15:D16"/>
    <mergeCell ref="C15:C16"/>
    <mergeCell ref="F23:G23"/>
    <mergeCell ref="Y8:Z9"/>
    <mergeCell ref="S17:W17"/>
    <mergeCell ref="E21:E22"/>
    <mergeCell ref="P15:Q16"/>
    <mergeCell ref="AD8:AE9"/>
    <mergeCell ref="P21:Q22"/>
    <mergeCell ref="I21:J22"/>
    <mergeCell ref="F21:G22"/>
    <mergeCell ref="Y21:Z22"/>
    <mergeCell ref="AD21:AE22"/>
    <mergeCell ref="AA10:AC12"/>
    <mergeCell ref="AJ15:AK16"/>
    <mergeCell ref="Y15:Z16"/>
    <mergeCell ref="AD15:AE16"/>
    <mergeCell ref="AD40:AE40"/>
    <mergeCell ref="Y36:Z37"/>
    <mergeCell ref="AD28:AE29"/>
    <mergeCell ref="AD35:AE36"/>
    <mergeCell ref="AD38:AE39"/>
    <mergeCell ref="AF38:AF39"/>
    <mergeCell ref="AJ21:AK22"/>
    <mergeCell ref="AA31:AC32"/>
    <mergeCell ref="Y38:Z38"/>
    <mergeCell ref="Y28:Z29"/>
    <mergeCell ref="Y33:Z34"/>
  </mergeCells>
  <dataValidations count="2">
    <dataValidation type="list" allowBlank="1" showInputMessage="1" showErrorMessage="1" sqref="Z11 AE11 AH16 AH22" xr:uid="{D6986830-9B9C-4BFB-8724-E45D6BABA6A4}">
      <formula1>"--,5,10,15"</formula1>
    </dataValidation>
    <dataValidation type="list" allowBlank="1" showInputMessage="1" showErrorMessage="1" sqref="C15:C16 E21:E22 Y38:Z38 AD40:AE40" xr:uid="{7CFF1976-CCAD-40F9-815B-739537DE11F3}">
      <formula1>"--,1,1.5,2"</formula1>
    </dataValidation>
  </dataValidations>
  <printOptions horizontalCentered="1" verticalCentered="1"/>
  <pageMargins left="0.7" right="0.7" top="0.75" bottom="0.75" header="0.3" footer="0.3"/>
  <pageSetup scale="70" orientation="landscape" r:id="rId1"/>
  <headerFooter>
    <oddHeader>&amp;L
&amp;C
&amp;"Arial,Bold Italic"&amp;20TEMPLATE FOR NORTHEAST PERPENDICULAR CORNER (PIE-SHAPE IS ELONGATED)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B2:BK53"/>
  <sheetViews>
    <sheetView zoomScale="85" zoomScaleNormal="85" workbookViewId="0">
      <selection activeCell="Y7" sqref="Y7:Z8"/>
    </sheetView>
  </sheetViews>
  <sheetFormatPr defaultColWidth="8.81640625" defaultRowHeight="14.5" x14ac:dyDescent="0.35"/>
  <cols>
    <col min="1" max="1" width="3" style="6" customWidth="1"/>
    <col min="2" max="2" width="2.26953125" style="6" customWidth="1"/>
    <col min="3" max="3" width="6.81640625" style="6" customWidth="1"/>
    <col min="4" max="4" width="8.26953125" style="6" bestFit="1" customWidth="1"/>
    <col min="5" max="5" width="5.81640625" style="6" customWidth="1"/>
    <col min="6" max="6" width="8.54296875" style="6" customWidth="1"/>
    <col min="7" max="7" width="1.54296875" style="6" customWidth="1"/>
    <col min="8" max="8" width="4.26953125" style="6" customWidth="1"/>
    <col min="9" max="9" width="4.1796875" style="6" customWidth="1"/>
    <col min="10" max="10" width="2" style="6" customWidth="1"/>
    <col min="11" max="11" width="7.54296875" style="6" customWidth="1"/>
    <col min="12" max="12" width="2.26953125" style="6" customWidth="1"/>
    <col min="13" max="13" width="4.453125" style="6" customWidth="1"/>
    <col min="14" max="14" width="4.54296875" style="6" customWidth="1"/>
    <col min="15" max="16" width="3" style="6" customWidth="1"/>
    <col min="17" max="17" width="6.81640625" style="6" bestFit="1" customWidth="1"/>
    <col min="18" max="18" width="3" style="6" customWidth="1"/>
    <col min="19" max="19" width="4" style="6" customWidth="1"/>
    <col min="20" max="21" width="5" style="6" bestFit="1" customWidth="1"/>
    <col min="22" max="22" width="2" style="6" customWidth="1"/>
    <col min="23" max="23" width="8.7265625" style="6" customWidth="1"/>
    <col min="24" max="24" width="4.7265625" style="6" customWidth="1"/>
    <col min="25" max="25" width="5" style="6" bestFit="1" customWidth="1"/>
    <col min="26" max="26" width="6.1796875" style="6" customWidth="1"/>
    <col min="27" max="27" width="4" style="6" customWidth="1"/>
    <col min="28" max="28" width="9" style="6" bestFit="1" customWidth="1"/>
    <col min="29" max="29" width="2.81640625" style="6" customWidth="1"/>
    <col min="30" max="30" width="3.26953125" style="6" customWidth="1"/>
    <col min="31" max="31" width="5.81640625" style="6" customWidth="1"/>
    <col min="32" max="32" width="3.54296875" style="6" customWidth="1"/>
    <col min="33" max="33" width="3.26953125" style="6" customWidth="1"/>
    <col min="34" max="34" width="7.7265625" style="6" bestFit="1" customWidth="1"/>
    <col min="35" max="35" width="3" style="6" customWidth="1"/>
    <col min="36" max="37" width="5.26953125" style="6" customWidth="1"/>
    <col min="38" max="38" width="4.453125" style="6" bestFit="1" customWidth="1"/>
    <col min="39" max="39" width="8.54296875" style="5" bestFit="1" customWidth="1"/>
    <col min="40" max="40" width="3" style="3" customWidth="1"/>
    <col min="41" max="41" width="4.7265625" style="3" customWidth="1"/>
    <col min="42" max="42" width="4.7265625" style="3" bestFit="1" customWidth="1"/>
    <col min="43" max="43" width="2.453125" style="3" customWidth="1"/>
    <col min="44" max="45" width="2.7265625" style="3" customWidth="1"/>
    <col min="46" max="46" width="5.26953125" style="3" bestFit="1" customWidth="1"/>
    <col min="47" max="48" width="2.7265625" style="3" customWidth="1"/>
    <col min="49" max="49" width="2.26953125" style="3" customWidth="1"/>
    <col min="50" max="51" width="4.7265625" style="6" customWidth="1"/>
    <col min="52" max="52" width="1.7265625" style="6" customWidth="1"/>
    <col min="53" max="53" width="6.26953125" style="6" customWidth="1"/>
    <col min="54" max="54" width="1.7265625" style="6" customWidth="1"/>
    <col min="55" max="55" width="4" style="6" customWidth="1"/>
    <col min="56" max="56" width="4.26953125" style="6" customWidth="1"/>
    <col min="57" max="57" width="2.26953125" style="6" customWidth="1"/>
    <col min="58" max="59" width="4.26953125" style="6" customWidth="1"/>
    <col min="60" max="60" width="2.453125" style="6" bestFit="1" customWidth="1"/>
    <col min="61" max="61" width="8.26953125" style="6" bestFit="1" customWidth="1"/>
    <col min="62" max="62" width="2.453125" style="6" bestFit="1" customWidth="1"/>
    <col min="63" max="16384" width="8.81640625" style="6"/>
  </cols>
  <sheetData>
    <row r="2" spans="2:38" ht="15" thickBot="1" x14ac:dyDescent="0.4"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6"/>
      <c r="AC2" s="366"/>
      <c r="AD2" s="366"/>
      <c r="AE2" s="366"/>
      <c r="AF2" s="366"/>
      <c r="AG2" s="366"/>
      <c r="AH2" s="366"/>
      <c r="AI2" s="366"/>
      <c r="AJ2" s="366"/>
      <c r="AK2" s="366"/>
      <c r="AL2" s="366"/>
    </row>
    <row r="3" spans="2:38" ht="21" customHeight="1" thickBot="1" x14ac:dyDescent="0.4"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563">
        <v>1</v>
      </c>
      <c r="Z3" s="564"/>
      <c r="AA3" s="366"/>
      <c r="AB3" s="366"/>
      <c r="AC3" s="366"/>
      <c r="AD3" s="366"/>
      <c r="AE3" s="366"/>
      <c r="AF3" s="366"/>
      <c r="AG3" s="366"/>
      <c r="AH3" s="366"/>
      <c r="AI3" s="366"/>
      <c r="AJ3" s="366"/>
      <c r="AK3" s="366"/>
      <c r="AL3" s="366"/>
    </row>
    <row r="4" spans="2:38" ht="15" thickBot="1" x14ac:dyDescent="0.4"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73"/>
      <c r="Y4" s="537">
        <v>712.01</v>
      </c>
      <c r="Z4" s="538"/>
      <c r="AA4" s="536" t="s">
        <v>5</v>
      </c>
      <c r="AB4" s="366"/>
      <c r="AC4" s="366"/>
      <c r="AD4" s="366"/>
      <c r="AE4" s="366"/>
      <c r="AF4" s="366"/>
      <c r="AG4" s="366"/>
      <c r="AH4" s="366"/>
      <c r="AI4" s="366"/>
      <c r="AJ4" s="366"/>
      <c r="AK4" s="366"/>
      <c r="AL4" s="366"/>
    </row>
    <row r="5" spans="2:38" ht="27" customHeight="1" thickBot="1" x14ac:dyDescent="0.4"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563">
        <v>1</v>
      </c>
      <c r="U5" s="564"/>
      <c r="V5" s="366"/>
      <c r="W5" s="366"/>
      <c r="X5" s="373"/>
      <c r="Y5" s="543"/>
      <c r="Z5" s="544"/>
      <c r="AA5" s="53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6"/>
    </row>
    <row r="6" spans="2:38" ht="12" customHeight="1" thickBot="1" x14ac:dyDescent="0.4"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565" t="s">
        <v>5</v>
      </c>
      <c r="T6" s="537">
        <v>712.1</v>
      </c>
      <c r="U6" s="538"/>
      <c r="V6" s="366"/>
      <c r="W6" s="366"/>
      <c r="X6" s="368"/>
      <c r="Y6" s="366"/>
      <c r="Z6" s="366"/>
      <c r="AA6" s="366"/>
      <c r="AB6" s="366"/>
      <c r="AC6" s="366"/>
      <c r="AD6" s="366"/>
      <c r="AE6" s="366"/>
      <c r="AF6" s="366"/>
      <c r="AG6" s="366"/>
      <c r="AH6" s="366"/>
      <c r="AI6" s="366"/>
      <c r="AJ6" s="366"/>
      <c r="AK6" s="366"/>
      <c r="AL6" s="366"/>
    </row>
    <row r="7" spans="2:38" ht="18" customHeight="1" thickBot="1" x14ac:dyDescent="0.5"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565"/>
      <c r="T7" s="543"/>
      <c r="U7" s="544"/>
      <c r="V7" s="39"/>
      <c r="W7" s="30">
        <f>(T9-Y7)/W8</f>
        <v>1.8000000000006365E-2</v>
      </c>
      <c r="X7" s="30"/>
      <c r="Y7" s="549">
        <f>Y4-4.2/100*Y3+0.5/12</f>
        <v>712.00966666666659</v>
      </c>
      <c r="Z7" s="550"/>
      <c r="AA7" s="366"/>
      <c r="AB7" s="366"/>
      <c r="AC7" s="366"/>
      <c r="AD7" s="366"/>
      <c r="AE7" s="366"/>
      <c r="AF7" s="366"/>
      <c r="AG7" s="366"/>
      <c r="AH7" s="366"/>
      <c r="AI7" s="366"/>
      <c r="AJ7" s="366"/>
      <c r="AK7" s="366"/>
      <c r="AL7" s="366"/>
    </row>
    <row r="8" spans="2:38" ht="17.5" customHeight="1" thickBot="1" x14ac:dyDescent="0.4"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8"/>
      <c r="T8" s="366"/>
      <c r="U8" s="366"/>
      <c r="V8" s="71"/>
      <c r="W8" s="202">
        <v>5</v>
      </c>
      <c r="X8" s="31"/>
      <c r="Y8" s="551"/>
      <c r="Z8" s="552"/>
      <c r="AA8" s="366"/>
      <c r="AB8" s="366"/>
      <c r="AC8" s="366"/>
      <c r="AD8" s="366"/>
      <c r="AE8" s="366"/>
      <c r="AF8" s="366"/>
      <c r="AG8" s="366"/>
      <c r="AH8" s="366"/>
      <c r="AI8" s="366"/>
      <c r="AJ8" s="366"/>
      <c r="AK8" s="366"/>
      <c r="AL8" s="366"/>
    </row>
    <row r="9" spans="2:38" ht="18.5" x14ac:dyDescent="0.35">
      <c r="B9" s="366"/>
      <c r="C9" s="366"/>
      <c r="D9" s="366"/>
      <c r="E9" s="366"/>
      <c r="F9" s="366"/>
      <c r="G9" s="366"/>
      <c r="H9" s="366"/>
      <c r="I9" s="366"/>
      <c r="J9" s="366"/>
      <c r="K9" s="366"/>
      <c r="L9" s="366"/>
      <c r="M9" s="366"/>
      <c r="N9" s="366"/>
      <c r="O9" s="366"/>
      <c r="P9" s="366"/>
      <c r="Q9" s="366"/>
      <c r="R9" s="366"/>
      <c r="S9" s="368"/>
      <c r="T9" s="549">
        <f>T6-4.2/100*T5+0.5/12</f>
        <v>712.09966666666662</v>
      </c>
      <c r="U9" s="550"/>
      <c r="V9" s="112"/>
      <c r="W9" s="32"/>
      <c r="X9" s="25"/>
      <c r="Y9" s="97"/>
      <c r="Z9" s="98"/>
      <c r="AA9" s="366"/>
      <c r="AB9" s="400"/>
      <c r="AC9" s="401"/>
      <c r="AD9" s="401"/>
      <c r="AE9" s="401"/>
      <c r="AF9" s="401"/>
      <c r="AG9" s="401"/>
      <c r="AH9" s="401"/>
      <c r="AI9" s="401"/>
      <c r="AJ9" s="401"/>
      <c r="AK9" s="401"/>
      <c r="AL9" s="366"/>
    </row>
    <row r="10" spans="2:38" ht="9.4" customHeight="1" thickBot="1" x14ac:dyDescent="0.4">
      <c r="B10" s="366"/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8"/>
      <c r="T10" s="551"/>
      <c r="U10" s="552"/>
      <c r="V10" s="43"/>
      <c r="W10" s="72"/>
      <c r="X10" s="32"/>
      <c r="Y10" s="113"/>
      <c r="Z10" s="114"/>
      <c r="AA10" s="366"/>
      <c r="AB10" s="401"/>
      <c r="AC10" s="401"/>
      <c r="AD10" s="401"/>
      <c r="AE10" s="401"/>
      <c r="AF10" s="401"/>
      <c r="AG10" s="401"/>
      <c r="AH10" s="401"/>
      <c r="AI10" s="401"/>
      <c r="AJ10" s="401"/>
      <c r="AK10" s="401"/>
      <c r="AL10" s="366"/>
    </row>
    <row r="11" spans="2:38" ht="7.15" customHeight="1" x14ac:dyDescent="0.35">
      <c r="B11" s="366"/>
      <c r="C11" s="366"/>
      <c r="D11" s="366"/>
      <c r="E11" s="366"/>
      <c r="F11" s="366"/>
      <c r="G11" s="366"/>
      <c r="H11" s="366"/>
      <c r="I11" s="366"/>
      <c r="J11" s="366"/>
      <c r="K11" s="366"/>
      <c r="L11" s="366"/>
      <c r="M11" s="366"/>
      <c r="N11" s="366"/>
      <c r="O11" s="366"/>
      <c r="P11" s="366"/>
      <c r="Q11" s="366"/>
      <c r="R11" s="366"/>
      <c r="S11" s="368"/>
      <c r="T11" s="97"/>
      <c r="U11" s="98"/>
      <c r="V11" s="359"/>
      <c r="W11" s="359"/>
      <c r="X11" s="359"/>
      <c r="Y11" s="113"/>
      <c r="Z11" s="114"/>
      <c r="AA11" s="366"/>
      <c r="AB11" s="401"/>
      <c r="AC11" s="401"/>
      <c r="AD11" s="401"/>
      <c r="AE11" s="401"/>
      <c r="AF11" s="401"/>
      <c r="AG11" s="401"/>
      <c r="AH11" s="401"/>
      <c r="AI11" s="401"/>
      <c r="AJ11" s="401"/>
      <c r="AK11" s="401"/>
      <c r="AL11" s="366"/>
    </row>
    <row r="12" spans="2:38" ht="32.5" x14ac:dyDescent="0.35">
      <c r="B12" s="366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  <c r="P12" s="366"/>
      <c r="Q12" s="366"/>
      <c r="R12" s="366"/>
      <c r="S12" s="368"/>
      <c r="T12" s="170">
        <v>0</v>
      </c>
      <c r="U12" s="171">
        <v>0</v>
      </c>
      <c r="V12" s="359"/>
      <c r="W12" s="358" t="s">
        <v>22</v>
      </c>
      <c r="X12" s="359"/>
      <c r="Y12" s="170">
        <v>2E-3</v>
      </c>
      <c r="Z12" s="171">
        <v>2</v>
      </c>
      <c r="AA12" s="366"/>
      <c r="AB12" s="401"/>
      <c r="AC12" s="401"/>
      <c r="AD12" s="401"/>
      <c r="AE12" s="401"/>
      <c r="AF12" s="401"/>
      <c r="AG12" s="401"/>
      <c r="AH12" s="401"/>
      <c r="AI12" s="401"/>
      <c r="AJ12" s="401"/>
      <c r="AK12" s="401"/>
      <c r="AL12" s="366"/>
    </row>
    <row r="13" spans="2:38" ht="11.5" customHeight="1" x14ac:dyDescent="0.35">
      <c r="B13" s="366"/>
      <c r="C13" s="366"/>
      <c r="D13" s="366"/>
      <c r="E13" s="366"/>
      <c r="F13" s="366"/>
      <c r="G13" s="366"/>
      <c r="H13" s="366"/>
      <c r="I13" s="366"/>
      <c r="J13" s="366"/>
      <c r="K13" s="366"/>
      <c r="L13" s="366"/>
      <c r="M13" s="366"/>
      <c r="N13" s="366"/>
      <c r="O13" s="366"/>
      <c r="P13" s="366"/>
      <c r="Q13" s="366"/>
      <c r="R13" s="366"/>
      <c r="S13" s="368"/>
      <c r="T13" s="99"/>
      <c r="U13" s="100"/>
      <c r="V13" s="359"/>
      <c r="W13" s="359"/>
      <c r="X13" s="359"/>
      <c r="Y13" s="99"/>
      <c r="Z13" s="100"/>
      <c r="AA13" s="366"/>
      <c r="AB13" s="366"/>
      <c r="AC13" s="366"/>
      <c r="AD13" s="366"/>
      <c r="AE13" s="366"/>
      <c r="AF13" s="366"/>
      <c r="AG13" s="366"/>
      <c r="AH13" s="366"/>
      <c r="AI13" s="366"/>
      <c r="AJ13" s="366"/>
      <c r="AK13" s="366"/>
      <c r="AL13" s="366"/>
    </row>
    <row r="14" spans="2:38" ht="11.5" customHeight="1" thickBot="1" x14ac:dyDescent="0.4">
      <c r="B14" s="366"/>
      <c r="C14" s="366"/>
      <c r="D14" s="366"/>
      <c r="E14" s="366"/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8"/>
      <c r="T14" s="99"/>
      <c r="U14" s="100"/>
      <c r="V14" s="203"/>
      <c r="W14" s="203"/>
      <c r="X14" s="203"/>
      <c r="Y14" s="99"/>
      <c r="Z14" s="100"/>
      <c r="AA14" s="366"/>
      <c r="AB14" s="366"/>
      <c r="AC14" s="366"/>
      <c r="AD14" s="366"/>
      <c r="AE14" s="366"/>
      <c r="AF14" s="366"/>
      <c r="AG14" s="366"/>
      <c r="AH14" s="366"/>
      <c r="AI14" s="366"/>
      <c r="AJ14" s="366"/>
      <c r="AK14" s="366"/>
      <c r="AL14" s="366"/>
    </row>
    <row r="15" spans="2:38" ht="19.5" thickTop="1" thickBot="1" x14ac:dyDescent="0.4">
      <c r="B15" s="366"/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545">
        <f>T9+T12*U12</f>
        <v>712.09966666666662</v>
      </c>
      <c r="U15" s="546"/>
      <c r="V15" s="119"/>
      <c r="W15" s="191">
        <v>5</v>
      </c>
      <c r="X15" s="120"/>
      <c r="Y15" s="545">
        <f>T9+Y12*Z12</f>
        <v>712.10366666666664</v>
      </c>
      <c r="Z15" s="546"/>
      <c r="AA15" s="366"/>
      <c r="AB15" s="366"/>
      <c r="AC15" s="366"/>
      <c r="AD15" s="366"/>
      <c r="AE15" s="366"/>
      <c r="AF15" s="366"/>
      <c r="AG15" s="366"/>
      <c r="AH15" s="366"/>
      <c r="AI15" s="366"/>
      <c r="AJ15" s="366"/>
      <c r="AK15" s="366"/>
      <c r="AL15" s="366"/>
    </row>
    <row r="16" spans="2:38" ht="19" thickBot="1" x14ac:dyDescent="0.5"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547"/>
      <c r="U16" s="548"/>
      <c r="V16" s="121"/>
      <c r="W16" s="192">
        <f>(Y15-T15)/W15</f>
        <v>8.000000000038199E-4</v>
      </c>
      <c r="X16" s="122"/>
      <c r="Y16" s="547"/>
      <c r="Z16" s="548"/>
      <c r="AA16" s="366"/>
      <c r="AB16" s="366"/>
      <c r="AC16" s="366"/>
      <c r="AD16" s="366"/>
      <c r="AE16" s="366"/>
      <c r="AF16" s="366"/>
      <c r="AG16" s="366"/>
      <c r="AH16" s="366"/>
      <c r="AI16" s="366"/>
      <c r="AJ16" s="366"/>
      <c r="AK16" s="366"/>
      <c r="AL16" s="366"/>
    </row>
    <row r="17" spans="2:63" ht="15.5" x14ac:dyDescent="0.35">
      <c r="B17" s="366"/>
      <c r="C17" s="366"/>
      <c r="D17" s="366"/>
      <c r="E17" s="366"/>
      <c r="F17" s="366"/>
      <c r="G17" s="366"/>
      <c r="H17" s="366"/>
      <c r="I17" s="366"/>
      <c r="J17" s="366"/>
      <c r="K17" s="366"/>
      <c r="L17" s="366"/>
      <c r="M17" s="366"/>
      <c r="N17" s="366"/>
      <c r="O17" s="366"/>
      <c r="P17" s="366"/>
      <c r="Q17" s="366"/>
      <c r="R17" s="366"/>
      <c r="S17" s="366"/>
      <c r="T17" s="95"/>
      <c r="U17" s="96"/>
      <c r="V17" s="47"/>
      <c r="W17" s="48"/>
      <c r="X17" s="49"/>
      <c r="Y17" s="95"/>
      <c r="Z17" s="96"/>
      <c r="AA17" s="366"/>
      <c r="AB17" s="366"/>
      <c r="AC17" s="366"/>
      <c r="AD17" s="366"/>
      <c r="AE17" s="366"/>
      <c r="AF17" s="366"/>
      <c r="AG17" s="366"/>
      <c r="AH17" s="366"/>
      <c r="AI17" s="366"/>
      <c r="AJ17" s="366"/>
      <c r="AK17" s="366"/>
      <c r="AL17" s="366"/>
    </row>
    <row r="18" spans="2:63" ht="15.65" customHeight="1" x14ac:dyDescent="0.35">
      <c r="B18" s="366"/>
      <c r="C18" s="366"/>
      <c r="D18" s="366"/>
      <c r="E18" s="366"/>
      <c r="F18" s="366"/>
      <c r="G18" s="366"/>
      <c r="H18" s="366"/>
      <c r="I18" s="366"/>
      <c r="J18" s="366"/>
      <c r="K18" s="366"/>
      <c r="L18" s="366"/>
      <c r="M18" s="366"/>
      <c r="N18" s="366"/>
      <c r="O18" s="366"/>
      <c r="P18" s="366"/>
      <c r="Q18" s="366"/>
      <c r="R18" s="366"/>
      <c r="S18" s="366"/>
      <c r="T18" s="94"/>
      <c r="U18" s="83"/>
      <c r="V18" s="353"/>
      <c r="W18" s="353"/>
      <c r="X18" s="353"/>
      <c r="Y18" s="94"/>
      <c r="Z18" s="83"/>
      <c r="AA18" s="366"/>
      <c r="AB18" s="366"/>
      <c r="AC18" s="366"/>
      <c r="AD18" s="366"/>
      <c r="AE18" s="366"/>
      <c r="AF18" s="366"/>
      <c r="AG18" s="366"/>
      <c r="AH18" s="366"/>
      <c r="AI18" s="366"/>
      <c r="AJ18" s="366"/>
      <c r="AK18" s="366"/>
      <c r="AL18" s="366"/>
    </row>
    <row r="19" spans="2:63" ht="32.5" x14ac:dyDescent="0.35">
      <c r="B19" s="366"/>
      <c r="C19" s="366"/>
      <c r="D19" s="366"/>
      <c r="E19" s="366"/>
      <c r="F19" s="366"/>
      <c r="G19" s="366"/>
      <c r="H19" s="366"/>
      <c r="I19" s="366"/>
      <c r="J19" s="366"/>
      <c r="K19" s="366"/>
      <c r="L19" s="366"/>
      <c r="M19" s="366"/>
      <c r="N19" s="366"/>
      <c r="O19" s="366"/>
      <c r="P19" s="366"/>
      <c r="Q19" s="366"/>
      <c r="R19" s="366"/>
      <c r="S19" s="366"/>
      <c r="T19" s="13">
        <f>(T22-T15)/U19</f>
        <v>4.7190476190475499E-2</v>
      </c>
      <c r="U19" s="14">
        <v>7</v>
      </c>
      <c r="V19" s="353"/>
      <c r="W19" s="352" t="s">
        <v>0</v>
      </c>
      <c r="X19" s="353"/>
      <c r="Y19" s="13">
        <f>(Y22-Y15)/Z19</f>
        <v>4.6619047619044195E-2</v>
      </c>
      <c r="Z19" s="14">
        <v>7</v>
      </c>
      <c r="AA19" s="366"/>
      <c r="AB19" s="366"/>
      <c r="AC19" s="366"/>
      <c r="AD19" s="366"/>
      <c r="AE19" s="366"/>
      <c r="AF19" s="366"/>
      <c r="AG19" s="366"/>
      <c r="AH19" s="366"/>
      <c r="AI19" s="366"/>
      <c r="AJ19" s="366"/>
      <c r="AK19" s="366"/>
      <c r="AL19" s="366"/>
      <c r="AQ19" s="8"/>
    </row>
    <row r="20" spans="2:63" ht="12" customHeight="1" x14ac:dyDescent="0.35">
      <c r="B20" s="366"/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6"/>
      <c r="Q20" s="366"/>
      <c r="R20" s="366"/>
      <c r="S20" s="366"/>
      <c r="T20" s="94"/>
      <c r="U20" s="83"/>
      <c r="V20" s="353"/>
      <c r="W20" s="353"/>
      <c r="X20" s="353"/>
      <c r="Y20" s="94"/>
      <c r="Z20" s="83"/>
      <c r="AA20" s="366"/>
      <c r="AB20" s="366"/>
      <c r="AC20" s="366"/>
      <c r="AD20" s="366"/>
      <c r="AE20" s="366"/>
      <c r="AF20" s="366"/>
      <c r="AG20" s="366"/>
      <c r="AH20" s="366"/>
      <c r="AI20" s="366"/>
      <c r="AJ20" s="366"/>
      <c r="AK20" s="366"/>
      <c r="AL20" s="366"/>
      <c r="AQ20" s="8"/>
    </row>
    <row r="21" spans="2:63" ht="21.65" customHeight="1" thickBot="1" x14ac:dyDescent="0.4">
      <c r="B21" s="366"/>
      <c r="C21" s="366"/>
      <c r="D21" s="366"/>
      <c r="E21" s="366"/>
      <c r="F21" s="367" t="s">
        <v>4</v>
      </c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76"/>
      <c r="U21" s="376"/>
      <c r="V21" s="366"/>
      <c r="W21" s="370"/>
      <c r="X21" s="368"/>
      <c r="Y21" s="368"/>
      <c r="Z21" s="368"/>
      <c r="AA21" s="8"/>
      <c r="AB21" s="366"/>
      <c r="AC21" s="366"/>
      <c r="AD21" s="366"/>
      <c r="AE21" s="366"/>
      <c r="AF21" s="366"/>
      <c r="AG21" s="366"/>
      <c r="AH21" s="366"/>
      <c r="AI21" s="366"/>
      <c r="AJ21" s="366"/>
      <c r="AK21" s="366"/>
      <c r="AL21" s="366"/>
    </row>
    <row r="22" spans="2:63" ht="23.5" customHeight="1" thickTop="1" thickBot="1" x14ac:dyDescent="0.5">
      <c r="B22" s="366"/>
      <c r="C22" s="366"/>
      <c r="D22" s="366"/>
      <c r="E22" s="541">
        <v>1</v>
      </c>
      <c r="F22" s="553">
        <v>712.17</v>
      </c>
      <c r="G22" s="366"/>
      <c r="H22" s="549">
        <f>F22-4.2/100*E22+0.5/12</f>
        <v>712.16966666666656</v>
      </c>
      <c r="I22" s="550"/>
      <c r="J22" s="52"/>
      <c r="K22" s="174">
        <v>0</v>
      </c>
      <c r="L22" s="53"/>
      <c r="M22" s="545">
        <f>H22+K22*K23</f>
        <v>712.16966666666656</v>
      </c>
      <c r="N22" s="546"/>
      <c r="O22" s="64"/>
      <c r="P22" s="9"/>
      <c r="Q22" s="176">
        <f>(T22-M22)/Q23</f>
        <v>5.1045751633998465E-2</v>
      </c>
      <c r="R22" s="79"/>
      <c r="S22" s="366"/>
      <c r="T22" s="569">
        <v>712.43</v>
      </c>
      <c r="U22" s="570"/>
      <c r="V22" s="52"/>
      <c r="W22" s="179">
        <f>(Y22-T22)/W23</f>
        <v>0</v>
      </c>
      <c r="X22" s="53"/>
      <c r="Y22" s="569">
        <v>712.43</v>
      </c>
      <c r="Z22" s="570"/>
      <c r="AA22" s="86"/>
      <c r="AB22" s="179">
        <f>(AD22-Y22)/AB23</f>
        <v>2.0000000000209182E-3</v>
      </c>
      <c r="AC22" s="90"/>
      <c r="AD22" s="569">
        <v>712.44</v>
      </c>
      <c r="AE22" s="570"/>
      <c r="AF22" s="366"/>
      <c r="AG22" s="84"/>
      <c r="AH22" s="176">
        <f>(AJ22-AD22)/AH23</f>
        <v>4.1999999999984536E-2</v>
      </c>
      <c r="AI22" s="79"/>
      <c r="AJ22" s="559">
        <v>712.65</v>
      </c>
      <c r="AK22" s="560"/>
      <c r="AL22" s="366"/>
    </row>
    <row r="23" spans="2:63" ht="16.899999999999999" customHeight="1" thickBot="1" x14ac:dyDescent="0.4">
      <c r="B23" s="366"/>
      <c r="C23" s="366"/>
      <c r="D23" s="366"/>
      <c r="E23" s="542"/>
      <c r="F23" s="554"/>
      <c r="G23" s="366"/>
      <c r="H23" s="551"/>
      <c r="I23" s="552"/>
      <c r="J23" s="54"/>
      <c r="K23" s="175">
        <v>0</v>
      </c>
      <c r="L23" s="55"/>
      <c r="M23" s="547"/>
      <c r="N23" s="548"/>
      <c r="O23" s="65"/>
      <c r="P23" s="11"/>
      <c r="Q23" s="177">
        <v>5.0999999999999996</v>
      </c>
      <c r="R23" s="81"/>
      <c r="S23" s="366"/>
      <c r="T23" s="571"/>
      <c r="U23" s="558"/>
      <c r="V23" s="54"/>
      <c r="W23" s="180">
        <v>5</v>
      </c>
      <c r="X23" s="55"/>
      <c r="Y23" s="571"/>
      <c r="Z23" s="558"/>
      <c r="AA23" s="88"/>
      <c r="AB23" s="180">
        <v>5</v>
      </c>
      <c r="AC23" s="91"/>
      <c r="AD23" s="571"/>
      <c r="AE23" s="558"/>
      <c r="AF23" s="366"/>
      <c r="AG23" s="85"/>
      <c r="AH23" s="177">
        <v>5</v>
      </c>
      <c r="AI23" s="81"/>
      <c r="AJ23" s="561"/>
      <c r="AK23" s="562"/>
      <c r="AL23" s="366"/>
    </row>
    <row r="24" spans="2:63" ht="11.5" customHeight="1" x14ac:dyDescent="0.35">
      <c r="B24" s="366"/>
      <c r="C24" s="366"/>
      <c r="D24" s="366"/>
      <c r="E24" s="366"/>
      <c r="F24" s="366"/>
      <c r="G24" s="366"/>
      <c r="H24" s="76"/>
      <c r="I24" s="116"/>
      <c r="J24" s="357"/>
      <c r="K24" s="357"/>
      <c r="L24" s="357"/>
      <c r="M24" s="107"/>
      <c r="N24" s="108"/>
      <c r="O24" s="49"/>
      <c r="P24" s="353"/>
      <c r="Q24" s="353"/>
      <c r="R24" s="353"/>
      <c r="S24" s="366"/>
      <c r="T24" s="56"/>
      <c r="U24" s="57"/>
      <c r="V24" s="345"/>
      <c r="W24" s="345"/>
      <c r="X24" s="345"/>
      <c r="Y24" s="56"/>
      <c r="Z24" s="57"/>
      <c r="AA24" s="345"/>
      <c r="AB24" s="345"/>
      <c r="AC24" s="345"/>
      <c r="AD24" s="56"/>
      <c r="AE24" s="57"/>
      <c r="AF24" s="366"/>
      <c r="AG24" s="355"/>
      <c r="AH24" s="355"/>
      <c r="AI24" s="355"/>
      <c r="AJ24" s="13"/>
      <c r="AK24" s="196"/>
      <c r="AL24" s="366"/>
    </row>
    <row r="25" spans="2:63" ht="40.9" customHeight="1" thickBot="1" x14ac:dyDescent="0.4">
      <c r="B25" s="366"/>
      <c r="C25" s="366"/>
      <c r="D25" s="366"/>
      <c r="E25" s="366"/>
      <c r="F25" s="221"/>
      <c r="G25" s="221"/>
      <c r="H25" s="200">
        <f>(F27-H22)/I25</f>
        <v>4.0000000000190994E-3</v>
      </c>
      <c r="I25" s="35">
        <v>5</v>
      </c>
      <c r="J25" s="357"/>
      <c r="K25" s="356" t="s">
        <v>22</v>
      </c>
      <c r="L25" s="357"/>
      <c r="M25" s="189">
        <v>5</v>
      </c>
      <c r="N25" s="201">
        <f>(M27-M22)/M25</f>
        <v>6.0000000000172806E-3</v>
      </c>
      <c r="O25" s="66"/>
      <c r="P25" s="353"/>
      <c r="Q25" s="353" t="s">
        <v>0</v>
      </c>
      <c r="R25" s="353"/>
      <c r="S25" s="366"/>
      <c r="T25" s="56">
        <f>(T27-T22)/U25</f>
        <v>0</v>
      </c>
      <c r="U25" s="57">
        <v>7</v>
      </c>
      <c r="V25" s="345"/>
      <c r="W25" s="351" t="s">
        <v>3</v>
      </c>
      <c r="X25" s="345"/>
      <c r="Y25" s="56">
        <f>(Y27-Y22)/Z25</f>
        <v>2.1428571428714349E-3</v>
      </c>
      <c r="Z25" s="57">
        <v>7</v>
      </c>
      <c r="AA25" s="345"/>
      <c r="AB25" s="351" t="s">
        <v>3</v>
      </c>
      <c r="AC25" s="345"/>
      <c r="AD25" s="56">
        <f>(AD27-AD22)/AE25</f>
        <v>2.142857142855194E-3</v>
      </c>
      <c r="AE25" s="57">
        <v>7</v>
      </c>
      <c r="AF25" s="366"/>
      <c r="AG25" s="355"/>
      <c r="AH25" s="354" t="s">
        <v>1</v>
      </c>
      <c r="AI25" s="355"/>
      <c r="AJ25" s="197">
        <v>7</v>
      </c>
      <c r="AK25" s="204">
        <f>(AJ27-AJ22)/AJ25</f>
        <v>5.7142857142967584E-3</v>
      </c>
      <c r="AL25" s="366"/>
    </row>
    <row r="26" spans="2:63" ht="12" customHeight="1" thickBot="1" x14ac:dyDescent="0.4">
      <c r="B26" s="366"/>
      <c r="C26" s="366"/>
      <c r="D26" s="366"/>
      <c r="E26" s="366"/>
      <c r="F26" s="366"/>
      <c r="G26" s="75"/>
      <c r="H26" s="115"/>
      <c r="I26" s="73"/>
      <c r="J26" s="357"/>
      <c r="K26" s="357"/>
      <c r="L26" s="357"/>
      <c r="M26" s="110"/>
      <c r="N26" s="111"/>
      <c r="O26" s="49"/>
      <c r="P26" s="353"/>
      <c r="Q26" s="353"/>
      <c r="R26" s="353"/>
      <c r="S26" s="366"/>
      <c r="T26" s="56"/>
      <c r="U26" s="57"/>
      <c r="V26" s="345"/>
      <c r="W26" s="345"/>
      <c r="X26" s="345"/>
      <c r="Y26" s="56"/>
      <c r="Z26" s="57"/>
      <c r="AA26" s="345"/>
      <c r="AB26" s="345"/>
      <c r="AC26" s="345"/>
      <c r="AD26" s="56"/>
      <c r="AE26" s="57"/>
      <c r="AF26" s="366"/>
      <c r="AG26" s="355"/>
      <c r="AH26" s="355"/>
      <c r="AI26" s="355"/>
      <c r="AJ26" s="13"/>
      <c r="AK26" s="196"/>
      <c r="AL26" s="366"/>
    </row>
    <row r="27" spans="2:63" s="3" customFormat="1" ht="16.899999999999999" customHeight="1" thickTop="1" thickBot="1" x14ac:dyDescent="0.5">
      <c r="B27" s="366"/>
      <c r="C27" s="541">
        <v>1</v>
      </c>
      <c r="D27" s="553">
        <v>712.19</v>
      </c>
      <c r="E27" s="368"/>
      <c r="F27" s="549">
        <f>D27-4.2/100*C27+0.5/12</f>
        <v>712.18966666666665</v>
      </c>
      <c r="G27" s="550"/>
      <c r="H27" s="52"/>
      <c r="I27" s="52"/>
      <c r="J27" s="52"/>
      <c r="K27" s="174">
        <v>5.0000000000000001E-3</v>
      </c>
      <c r="L27" s="62"/>
      <c r="M27" s="545">
        <f>F27+K27*K28</f>
        <v>712.19966666666664</v>
      </c>
      <c r="N27" s="546"/>
      <c r="O27" s="64"/>
      <c r="P27" s="9"/>
      <c r="Q27" s="176">
        <f>(T27-M27)/Q28</f>
        <v>4.7006802721082805E-2</v>
      </c>
      <c r="R27" s="10"/>
      <c r="S27" s="368"/>
      <c r="T27" s="569">
        <v>712.43</v>
      </c>
      <c r="U27" s="570"/>
      <c r="V27" s="86"/>
      <c r="W27" s="179">
        <f>(Y27-T27)/W28</f>
        <v>3.0000000000200088E-3</v>
      </c>
      <c r="X27" s="87"/>
      <c r="Y27" s="569">
        <v>712.44500000000005</v>
      </c>
      <c r="Z27" s="570"/>
      <c r="AA27" s="86"/>
      <c r="AB27" s="179">
        <f>(AD27-Y27)/AB28</f>
        <v>1.9999999999981812E-3</v>
      </c>
      <c r="AC27" s="87"/>
      <c r="AD27" s="569">
        <v>712.45500000000004</v>
      </c>
      <c r="AE27" s="570"/>
      <c r="AF27" s="368"/>
      <c r="AG27" s="84"/>
      <c r="AH27" s="176">
        <f>(AJ27-AD27)/AH28</f>
        <v>4.7000000000002727E-2</v>
      </c>
      <c r="AI27" s="79"/>
      <c r="AJ27" s="559">
        <v>712.69</v>
      </c>
      <c r="AK27" s="560"/>
      <c r="AL27" s="36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</row>
    <row r="28" spans="2:63" s="3" customFormat="1" ht="16.899999999999999" customHeight="1" thickBot="1" x14ac:dyDescent="0.4">
      <c r="B28" s="366"/>
      <c r="C28" s="542"/>
      <c r="D28" s="554"/>
      <c r="E28" s="368"/>
      <c r="F28" s="551"/>
      <c r="G28" s="552"/>
      <c r="H28" s="54"/>
      <c r="I28" s="54"/>
      <c r="J28" s="54"/>
      <c r="K28" s="175">
        <v>2</v>
      </c>
      <c r="L28" s="63"/>
      <c r="M28" s="547"/>
      <c r="N28" s="548"/>
      <c r="O28" s="65"/>
      <c r="P28" s="11"/>
      <c r="Q28" s="177">
        <v>4.9000000000000004</v>
      </c>
      <c r="R28" s="12"/>
      <c r="S28" s="368"/>
      <c r="T28" s="571"/>
      <c r="U28" s="558"/>
      <c r="V28" s="88"/>
      <c r="W28" s="180">
        <v>5</v>
      </c>
      <c r="X28" s="89"/>
      <c r="Y28" s="571"/>
      <c r="Z28" s="558"/>
      <c r="AA28" s="88"/>
      <c r="AB28" s="180">
        <v>5</v>
      </c>
      <c r="AC28" s="89"/>
      <c r="AD28" s="571"/>
      <c r="AE28" s="558"/>
      <c r="AF28" s="368"/>
      <c r="AG28" s="85"/>
      <c r="AH28" s="177">
        <v>5</v>
      </c>
      <c r="AI28" s="81"/>
      <c r="AJ28" s="561"/>
      <c r="AK28" s="562"/>
      <c r="AL28" s="36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</row>
    <row r="29" spans="2:63" ht="17.5" customHeight="1" x14ac:dyDescent="0.35">
      <c r="B29" s="366"/>
      <c r="C29" s="366"/>
      <c r="D29" s="367" t="s">
        <v>4</v>
      </c>
      <c r="E29" s="366"/>
      <c r="F29" s="366"/>
      <c r="G29" s="366"/>
      <c r="H29" s="366"/>
      <c r="I29" s="366"/>
      <c r="J29" s="366"/>
      <c r="K29" s="366"/>
      <c r="L29" s="366"/>
      <c r="M29" s="366"/>
      <c r="N29" s="366"/>
      <c r="O29" s="366"/>
      <c r="P29" s="366"/>
      <c r="Q29" s="366"/>
      <c r="R29" s="366"/>
      <c r="S29" s="366"/>
      <c r="T29" s="375"/>
      <c r="U29" s="375"/>
      <c r="V29" s="366"/>
      <c r="W29" s="370"/>
      <c r="X29" s="368"/>
      <c r="Y29" s="56"/>
      <c r="Z29" s="57"/>
      <c r="AA29" s="345"/>
      <c r="AB29" s="345"/>
      <c r="AC29" s="345"/>
      <c r="AD29" s="56"/>
      <c r="AE29" s="57"/>
      <c r="AF29" s="366"/>
      <c r="AG29" s="366"/>
      <c r="AH29" s="366"/>
      <c r="AI29" s="366"/>
      <c r="AJ29" s="366"/>
      <c r="AK29" s="366"/>
      <c r="AL29" s="366"/>
    </row>
    <row r="30" spans="2:63" ht="36.65" customHeight="1" thickBot="1" x14ac:dyDescent="0.4"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56">
        <f>(Y32-Y27)/Z30</f>
        <v>1.9999999999981812E-3</v>
      </c>
      <c r="Z30" s="57">
        <v>5</v>
      </c>
      <c r="AA30" s="345"/>
      <c r="AB30" s="351" t="s">
        <v>3</v>
      </c>
      <c r="AC30" s="345"/>
      <c r="AD30" s="56">
        <f>(AD32-AD27)/AE30</f>
        <v>1.9999999999981812E-3</v>
      </c>
      <c r="AE30" s="57">
        <v>5</v>
      </c>
      <c r="AF30" s="366"/>
      <c r="AG30" s="366"/>
      <c r="AH30" s="366"/>
      <c r="AI30" s="366"/>
      <c r="AJ30" s="366"/>
      <c r="AK30" s="366"/>
      <c r="AL30" s="366"/>
    </row>
    <row r="31" spans="2:63" ht="15.5" thickTop="1" thickBot="1" x14ac:dyDescent="0.4">
      <c r="B31" s="366"/>
      <c r="C31" s="366"/>
      <c r="D31" s="587" t="s">
        <v>6</v>
      </c>
      <c r="E31" s="588"/>
      <c r="F31" s="588"/>
      <c r="G31" s="588"/>
      <c r="H31" s="588"/>
      <c r="I31" s="588"/>
      <c r="J31" s="588"/>
      <c r="K31" s="588"/>
      <c r="L31" s="588"/>
      <c r="M31" s="588"/>
      <c r="N31" s="588"/>
      <c r="O31" s="588"/>
      <c r="P31" s="588"/>
      <c r="Q31" s="588"/>
      <c r="R31" s="588"/>
      <c r="S31" s="588"/>
      <c r="T31" s="588"/>
      <c r="U31" s="588"/>
      <c r="V31" s="589"/>
      <c r="W31" s="366"/>
      <c r="X31" s="366"/>
      <c r="Y31" s="56"/>
      <c r="Z31" s="57"/>
      <c r="AA31" s="345"/>
      <c r="AB31" s="345"/>
      <c r="AC31" s="345"/>
      <c r="AD31" s="56"/>
      <c r="AE31" s="57"/>
      <c r="AF31" s="366"/>
      <c r="AG31" s="366"/>
      <c r="AH31" s="366"/>
      <c r="AI31" s="366"/>
      <c r="AJ31" s="366"/>
      <c r="AK31" s="366"/>
      <c r="AL31" s="366"/>
    </row>
    <row r="32" spans="2:63" ht="19.5" thickTop="1" thickBot="1" x14ac:dyDescent="0.5">
      <c r="B32" s="366"/>
      <c r="C32" s="366"/>
      <c r="D32" s="590"/>
      <c r="E32" s="591"/>
      <c r="F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2"/>
      <c r="W32" s="366"/>
      <c r="X32" s="366"/>
      <c r="Y32" s="569">
        <v>712.45500000000004</v>
      </c>
      <c r="Z32" s="570"/>
      <c r="AA32" s="52"/>
      <c r="AB32" s="179">
        <f>(AD32-Y32)/AB33</f>
        <v>1.9999999999981812E-3</v>
      </c>
      <c r="AC32" s="62"/>
      <c r="AD32" s="569">
        <v>712.46500000000003</v>
      </c>
      <c r="AE32" s="570"/>
      <c r="AF32" s="366"/>
      <c r="AG32" s="366"/>
      <c r="AH32" s="366"/>
      <c r="AI32" s="366"/>
      <c r="AJ32" s="366"/>
      <c r="AK32" s="366"/>
      <c r="AL32" s="366"/>
    </row>
    <row r="33" spans="2:50" ht="12" customHeight="1" thickBot="1" x14ac:dyDescent="0.4">
      <c r="B33" s="366"/>
      <c r="C33" s="366"/>
      <c r="D33" s="590"/>
      <c r="E33" s="591"/>
      <c r="F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2"/>
      <c r="W33" s="366"/>
      <c r="X33" s="366"/>
      <c r="Y33" s="571"/>
      <c r="Z33" s="558"/>
      <c r="AA33" s="54"/>
      <c r="AB33" s="180">
        <v>5</v>
      </c>
      <c r="AC33" s="63"/>
      <c r="AD33" s="571"/>
      <c r="AE33" s="558"/>
      <c r="AF33" s="366"/>
      <c r="AG33" s="366"/>
      <c r="AH33" s="366"/>
      <c r="AI33" s="366"/>
      <c r="AJ33" s="366"/>
      <c r="AK33" s="366"/>
      <c r="AL33" s="366"/>
    </row>
    <row r="34" spans="2:50" ht="12" customHeight="1" x14ac:dyDescent="0.35">
      <c r="B34" s="366"/>
      <c r="C34" s="366"/>
      <c r="D34" s="590"/>
      <c r="E34" s="591"/>
      <c r="F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2"/>
      <c r="W34" s="366"/>
      <c r="X34" s="366"/>
      <c r="Y34" s="366"/>
      <c r="Z34" s="366"/>
      <c r="AA34" s="366"/>
      <c r="AB34" s="366"/>
      <c r="AC34" s="366"/>
      <c r="AD34" s="366"/>
      <c r="AE34" s="366"/>
      <c r="AF34" s="366"/>
      <c r="AG34" s="366"/>
      <c r="AH34" s="366"/>
      <c r="AI34" s="366"/>
      <c r="AJ34" s="366"/>
      <c r="AK34" s="366"/>
      <c r="AL34" s="366"/>
    </row>
    <row r="35" spans="2:50" ht="19.899999999999999" customHeight="1" x14ac:dyDescent="0.35">
      <c r="B35" s="366"/>
      <c r="C35" s="366"/>
      <c r="D35" s="590"/>
      <c r="E35" s="591"/>
      <c r="F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2"/>
      <c r="W35" s="366"/>
      <c r="X35" s="366"/>
      <c r="Y35" s="94"/>
      <c r="Z35" s="83"/>
      <c r="AA35" s="355"/>
      <c r="AB35" s="355"/>
      <c r="AC35" s="355"/>
      <c r="AD35" s="94"/>
      <c r="AE35" s="83"/>
      <c r="AF35" s="366"/>
      <c r="AG35" s="366"/>
      <c r="AH35" s="366"/>
      <c r="AI35" s="366"/>
      <c r="AJ35" s="366"/>
      <c r="AK35" s="366"/>
      <c r="AL35" s="366"/>
    </row>
    <row r="36" spans="2:50" ht="32.5" x14ac:dyDescent="0.35">
      <c r="B36" s="366"/>
      <c r="C36" s="366"/>
      <c r="D36" s="590"/>
      <c r="E36" s="591"/>
      <c r="F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2"/>
      <c r="W36" s="366"/>
      <c r="X36" s="366"/>
      <c r="Y36" s="13">
        <f>(Y38-Y32)/Z36</f>
        <v>2.3000000000001818E-2</v>
      </c>
      <c r="Z36" s="14">
        <v>5</v>
      </c>
      <c r="AA36" s="355"/>
      <c r="AB36" s="354" t="s">
        <v>1</v>
      </c>
      <c r="AC36" s="355"/>
      <c r="AD36" s="13">
        <f>(AD38-AD32)/AE36</f>
        <v>2.6999999999998182E-2</v>
      </c>
      <c r="AE36" s="14">
        <v>5</v>
      </c>
      <c r="AF36" s="366"/>
      <c r="AG36" s="366"/>
      <c r="AH36" s="366"/>
      <c r="AI36" s="366"/>
      <c r="AJ36" s="366"/>
      <c r="AK36" s="366"/>
      <c r="AL36" s="366"/>
    </row>
    <row r="37" spans="2:50" s="3" customFormat="1" ht="7.9" customHeight="1" thickBot="1" x14ac:dyDescent="0.4">
      <c r="B37" s="368"/>
      <c r="C37" s="368"/>
      <c r="D37" s="590"/>
      <c r="E37" s="591"/>
      <c r="F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2"/>
      <c r="W37" s="368"/>
      <c r="X37" s="368"/>
      <c r="Y37" s="94"/>
      <c r="Z37" s="83"/>
      <c r="AA37" s="355"/>
      <c r="AB37" s="355"/>
      <c r="AC37" s="355"/>
      <c r="AD37" s="94"/>
      <c r="AE37" s="83"/>
      <c r="AF37" s="368"/>
      <c r="AG37" s="366"/>
      <c r="AH37" s="366"/>
      <c r="AI37" s="368"/>
      <c r="AJ37" s="368"/>
      <c r="AK37" s="368"/>
      <c r="AL37" s="368"/>
    </row>
    <row r="38" spans="2:50" s="3" customFormat="1" ht="24.65" customHeight="1" thickTop="1" thickBot="1" x14ac:dyDescent="0.5">
      <c r="B38" s="368"/>
      <c r="C38" s="368"/>
      <c r="D38" s="593"/>
      <c r="E38" s="594"/>
      <c r="F38" s="594"/>
      <c r="G38" s="594"/>
      <c r="H38" s="594"/>
      <c r="I38" s="594"/>
      <c r="J38" s="594"/>
      <c r="K38" s="594"/>
      <c r="L38" s="594"/>
      <c r="M38" s="594"/>
      <c r="N38" s="594"/>
      <c r="O38" s="594"/>
      <c r="P38" s="594"/>
      <c r="Q38" s="594"/>
      <c r="R38" s="594"/>
      <c r="S38" s="594"/>
      <c r="T38" s="594"/>
      <c r="U38" s="594"/>
      <c r="V38" s="595"/>
      <c r="W38" s="368"/>
      <c r="X38" s="399"/>
      <c r="Y38" s="559">
        <v>712.57</v>
      </c>
      <c r="Z38" s="560"/>
      <c r="AA38" s="9"/>
      <c r="AB38" s="194">
        <v>5</v>
      </c>
      <c r="AC38" s="10"/>
      <c r="AD38" s="559">
        <v>712.6</v>
      </c>
      <c r="AE38" s="560"/>
      <c r="AF38" s="398"/>
      <c r="AG38" s="366"/>
      <c r="AH38" s="366"/>
      <c r="AI38" s="368"/>
      <c r="AJ38" s="368"/>
      <c r="AK38" s="368"/>
      <c r="AL38" s="368"/>
    </row>
    <row r="39" spans="2:50" s="3" customFormat="1" ht="19.899999999999999" customHeight="1" thickTop="1" thickBot="1" x14ac:dyDescent="0.4">
      <c r="B39" s="368"/>
      <c r="C39" s="368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368"/>
      <c r="Q39" s="368"/>
      <c r="R39" s="368"/>
      <c r="S39" s="368"/>
      <c r="T39" s="368"/>
      <c r="U39" s="368"/>
      <c r="V39" s="368"/>
      <c r="W39" s="368"/>
      <c r="X39" s="399"/>
      <c r="Y39" s="561"/>
      <c r="Z39" s="562"/>
      <c r="AA39" s="69"/>
      <c r="AB39" s="195">
        <f>(Y38-AD38)/AB38</f>
        <v>-5.9999999999945427E-3</v>
      </c>
      <c r="AC39" s="70"/>
      <c r="AD39" s="561"/>
      <c r="AE39" s="562"/>
      <c r="AF39" s="398"/>
      <c r="AG39" s="366"/>
      <c r="AH39" s="366"/>
      <c r="AI39" s="368"/>
      <c r="AJ39" s="368"/>
      <c r="AK39" s="368"/>
      <c r="AL39" s="368"/>
    </row>
    <row r="40" spans="2:50" s="3" customFormat="1" ht="13.9" customHeight="1" x14ac:dyDescent="0.35">
      <c r="B40" s="368"/>
      <c r="C40" s="368"/>
      <c r="D40" s="368"/>
      <c r="E40" s="368"/>
      <c r="F40" s="368"/>
      <c r="G40" s="368"/>
      <c r="H40" s="368"/>
      <c r="I40" s="368"/>
      <c r="J40" s="368"/>
      <c r="K40" s="368"/>
      <c r="L40" s="368"/>
      <c r="M40" s="368"/>
      <c r="N40" s="368"/>
      <c r="O40" s="368"/>
      <c r="P40" s="368"/>
      <c r="Q40" s="368"/>
      <c r="R40" s="368"/>
      <c r="S40" s="368"/>
      <c r="T40" s="368"/>
      <c r="U40" s="368"/>
      <c r="V40" s="368"/>
      <c r="W40" s="368"/>
      <c r="X40" s="368"/>
      <c r="Y40" s="368"/>
      <c r="Z40" s="366"/>
      <c r="AA40" s="366"/>
      <c r="AB40" s="366"/>
      <c r="AC40" s="366"/>
      <c r="AD40" s="366"/>
      <c r="AE40" s="366"/>
      <c r="AF40" s="366"/>
      <c r="AG40" s="368"/>
      <c r="AH40" s="366"/>
      <c r="AI40" s="366"/>
      <c r="AJ40" s="368"/>
      <c r="AK40" s="368"/>
      <c r="AL40" s="368"/>
      <c r="AX40" s="6"/>
    </row>
    <row r="41" spans="2:50" s="3" customFormat="1" ht="10.9" customHeight="1" x14ac:dyDescent="0.35">
      <c r="AH41" s="6"/>
      <c r="AI41" s="6"/>
      <c r="AX41" s="6"/>
    </row>
    <row r="42" spans="2:50" s="3" customFormat="1" x14ac:dyDescent="0.35">
      <c r="AH42" s="6"/>
      <c r="AI42" s="6"/>
      <c r="AX42" s="6"/>
    </row>
    <row r="43" spans="2:50" s="3" customFormat="1" ht="7.15" customHeight="1" x14ac:dyDescent="0.35">
      <c r="AH43" s="6"/>
      <c r="AI43" s="6"/>
      <c r="AX43" s="6"/>
    </row>
    <row r="44" spans="2:50" s="3" customFormat="1" x14ac:dyDescent="0.35">
      <c r="AH44" s="6"/>
      <c r="AI44" s="6"/>
      <c r="AX44" s="6"/>
    </row>
    <row r="45" spans="2:50" s="3" customFormat="1" x14ac:dyDescent="0.35">
      <c r="AA45" s="8"/>
      <c r="AH45" s="6"/>
      <c r="AI45" s="6"/>
      <c r="AX45" s="6"/>
    </row>
    <row r="46" spans="2:50" s="3" customFormat="1" ht="15" customHeight="1" x14ac:dyDescent="0.35"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5"/>
      <c r="AN46" s="1"/>
      <c r="AO46" s="1"/>
      <c r="AP46" s="1"/>
      <c r="AQ46" s="1"/>
      <c r="AX46" s="6"/>
    </row>
    <row r="47" spans="2:50" s="3" customFormat="1" x14ac:dyDescent="0.35"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5"/>
      <c r="AN47" s="1"/>
      <c r="AO47" s="1"/>
      <c r="AP47" s="1"/>
      <c r="AQ47" s="1"/>
      <c r="AX47" s="6"/>
    </row>
    <row r="48" spans="2:50" s="3" customFormat="1" ht="14.5" customHeight="1" x14ac:dyDescent="0.35"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5"/>
      <c r="AN48" s="1"/>
      <c r="AO48" s="1"/>
      <c r="AP48" s="1"/>
      <c r="AQ48" s="1"/>
      <c r="AX48" s="6"/>
    </row>
    <row r="49" spans="28:50" s="3" customFormat="1" ht="15" customHeight="1" x14ac:dyDescent="0.35"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5"/>
      <c r="AN49" s="1"/>
      <c r="AO49" s="1"/>
      <c r="AP49" s="1"/>
      <c r="AQ49" s="1"/>
      <c r="AX49" s="6"/>
    </row>
    <row r="50" spans="28:50" s="3" customFormat="1" x14ac:dyDescent="0.35"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5"/>
      <c r="AN50" s="1"/>
      <c r="AO50" s="1"/>
      <c r="AP50" s="1"/>
      <c r="AQ50" s="1"/>
      <c r="AX50" s="6"/>
    </row>
    <row r="51" spans="28:50" s="3" customFormat="1" x14ac:dyDescent="0.35"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5"/>
      <c r="AN51" s="1"/>
      <c r="AO51" s="1"/>
      <c r="AP51" s="1"/>
      <c r="AQ51" s="1"/>
      <c r="AX51" s="6"/>
    </row>
    <row r="52" spans="28:50" s="3" customFormat="1" x14ac:dyDescent="0.35"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5"/>
      <c r="AN52" s="1"/>
      <c r="AO52" s="1"/>
      <c r="AP52" s="1"/>
      <c r="AQ52" s="1"/>
      <c r="AX52" s="6"/>
    </row>
    <row r="53" spans="28:50" s="3" customFormat="1" x14ac:dyDescent="0.35"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5"/>
      <c r="AN53" s="1"/>
      <c r="AO53" s="1"/>
      <c r="AP53" s="1"/>
      <c r="AQ53" s="1"/>
      <c r="AX53" s="6"/>
    </row>
  </sheetData>
  <mergeCells count="31">
    <mergeCell ref="S6:S7"/>
    <mergeCell ref="T6:U7"/>
    <mergeCell ref="Y3:Z3"/>
    <mergeCell ref="T5:U5"/>
    <mergeCell ref="Y4:Z5"/>
    <mergeCell ref="Y22:Z23"/>
    <mergeCell ref="T15:U16"/>
    <mergeCell ref="Y15:Z16"/>
    <mergeCell ref="Y7:Z8"/>
    <mergeCell ref="T9:U10"/>
    <mergeCell ref="AJ22:AK23"/>
    <mergeCell ref="AJ27:AK28"/>
    <mergeCell ref="AA4:AA5"/>
    <mergeCell ref="AD22:AE23"/>
    <mergeCell ref="AD27:AE28"/>
    <mergeCell ref="C27:C28"/>
    <mergeCell ref="F27:G28"/>
    <mergeCell ref="M27:N28"/>
    <mergeCell ref="T27:U28"/>
    <mergeCell ref="Y27:Z28"/>
    <mergeCell ref="D27:D28"/>
    <mergeCell ref="E22:E23"/>
    <mergeCell ref="F22:F23"/>
    <mergeCell ref="H22:I23"/>
    <mergeCell ref="M22:N23"/>
    <mergeCell ref="T22:U23"/>
    <mergeCell ref="AD32:AE33"/>
    <mergeCell ref="Y32:Z33"/>
    <mergeCell ref="D31:V38"/>
    <mergeCell ref="Y38:Z39"/>
    <mergeCell ref="AD38:AE39"/>
  </mergeCells>
  <dataValidations count="2">
    <dataValidation type="list" allowBlank="1" showInputMessage="1" showErrorMessage="1" sqref="AH23 AH28 Z36 AE36" xr:uid="{2F3B54B6-8EF7-4EEF-911A-08560D9DB0D9}">
      <formula1>"--,5,10,15"</formula1>
    </dataValidation>
    <dataValidation type="list" allowBlank="1" showInputMessage="1" showErrorMessage="1" sqref="E22:E23 C27:C28 T5:U5 Y3:Z3" xr:uid="{4C070AA5-106C-4F22-863C-77B0381CE3BD}">
      <formula1>"--,1,1.5,2"</formula1>
    </dataValidation>
  </dataValidations>
  <printOptions horizontalCentered="1" verticalCentered="1"/>
  <pageMargins left="0.7" right="0.7" top="0.75" bottom="0.75" header="0.3" footer="0.3"/>
  <pageSetup scale="64" orientation="landscape" r:id="rId1"/>
  <headerFooter>
    <oddHeader>&amp;C&amp;"Arial,Bold Italic"&amp;18
TEMPLATE FOR SOUTHEAST PERPENDICULAR CORNER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DE22E-580A-4DBC-B7F9-39FD1600728B}">
  <sheetPr>
    <tabColor rgb="FF00B0F0"/>
    <pageSetUpPr fitToPage="1"/>
  </sheetPr>
  <dimension ref="B2:BK53"/>
  <sheetViews>
    <sheetView zoomScale="85" zoomScaleNormal="85" workbookViewId="0">
      <selection activeCell="E22" sqref="E22:E23"/>
    </sheetView>
  </sheetViews>
  <sheetFormatPr defaultColWidth="8.81640625" defaultRowHeight="14.5" x14ac:dyDescent="0.35"/>
  <cols>
    <col min="1" max="1" width="3" style="6" customWidth="1"/>
    <col min="2" max="2" width="2.26953125" style="6" customWidth="1"/>
    <col min="3" max="3" width="6.81640625" style="6" customWidth="1"/>
    <col min="4" max="4" width="8.26953125" style="6" bestFit="1" customWidth="1"/>
    <col min="5" max="5" width="5.81640625" style="6" customWidth="1"/>
    <col min="6" max="6" width="8.54296875" style="6" customWidth="1"/>
    <col min="7" max="7" width="1.54296875" style="6" customWidth="1"/>
    <col min="8" max="8" width="4.26953125" style="6" customWidth="1"/>
    <col min="9" max="9" width="4.1796875" style="6" customWidth="1"/>
    <col min="10" max="10" width="2" style="6" customWidth="1"/>
    <col min="11" max="11" width="7.54296875" style="6" customWidth="1"/>
    <col min="12" max="12" width="2.26953125" style="6" customWidth="1"/>
    <col min="13" max="13" width="4.453125" style="6" customWidth="1"/>
    <col min="14" max="14" width="4.54296875" style="6" customWidth="1"/>
    <col min="15" max="16" width="3" style="6" customWidth="1"/>
    <col min="17" max="17" width="6.81640625" style="6" bestFit="1" customWidth="1"/>
    <col min="18" max="18" width="3" style="6" customWidth="1"/>
    <col min="19" max="19" width="4" style="6" customWidth="1"/>
    <col min="20" max="21" width="5" style="6" bestFit="1" customWidth="1"/>
    <col min="22" max="22" width="2" style="6" customWidth="1"/>
    <col min="23" max="23" width="8.7265625" style="6" customWidth="1"/>
    <col min="24" max="24" width="4.7265625" style="6" customWidth="1"/>
    <col min="25" max="25" width="5" style="6" bestFit="1" customWidth="1"/>
    <col min="26" max="26" width="6.1796875" style="6" customWidth="1"/>
    <col min="27" max="27" width="4" style="6" customWidth="1"/>
    <col min="28" max="28" width="9" style="6" bestFit="1" customWidth="1"/>
    <col min="29" max="29" width="2.81640625" style="6" customWidth="1"/>
    <col min="30" max="30" width="3.26953125" style="6" customWidth="1"/>
    <col min="31" max="31" width="5.81640625" style="6" customWidth="1"/>
    <col min="32" max="32" width="3.54296875" style="6" customWidth="1"/>
    <col min="33" max="33" width="3.26953125" style="6" customWidth="1"/>
    <col min="34" max="34" width="7.7265625" style="6" bestFit="1" customWidth="1"/>
    <col min="35" max="35" width="3" style="6" customWidth="1"/>
    <col min="36" max="37" width="5.26953125" style="6" customWidth="1"/>
    <col min="38" max="38" width="4.453125" style="6" bestFit="1" customWidth="1"/>
    <col min="39" max="39" width="8.54296875" style="5" bestFit="1" customWidth="1"/>
    <col min="40" max="40" width="3" style="3" customWidth="1"/>
    <col min="41" max="41" width="4.7265625" style="3" customWidth="1"/>
    <col min="42" max="42" width="4.7265625" style="3" bestFit="1" customWidth="1"/>
    <col min="43" max="43" width="2.453125" style="3" customWidth="1"/>
    <col min="44" max="45" width="2.7265625" style="3" customWidth="1"/>
    <col min="46" max="46" width="5.26953125" style="3" bestFit="1" customWidth="1"/>
    <col min="47" max="48" width="2.7265625" style="3" customWidth="1"/>
    <col min="49" max="49" width="2.26953125" style="3" customWidth="1"/>
    <col min="50" max="51" width="4.7265625" style="6" customWidth="1"/>
    <col min="52" max="52" width="1.7265625" style="6" customWidth="1"/>
    <col min="53" max="53" width="6.26953125" style="6" customWidth="1"/>
    <col min="54" max="54" width="1.7265625" style="6" customWidth="1"/>
    <col min="55" max="55" width="4" style="6" customWidth="1"/>
    <col min="56" max="56" width="4.26953125" style="6" customWidth="1"/>
    <col min="57" max="57" width="2.26953125" style="6" customWidth="1"/>
    <col min="58" max="59" width="4.26953125" style="6" customWidth="1"/>
    <col min="60" max="60" width="2.453125" style="6" bestFit="1" customWidth="1"/>
    <col min="61" max="61" width="8.26953125" style="6" bestFit="1" customWidth="1"/>
    <col min="62" max="62" width="2.453125" style="6" bestFit="1" customWidth="1"/>
    <col min="63" max="16384" width="8.81640625" style="6"/>
  </cols>
  <sheetData>
    <row r="2" spans="2:38" ht="15" thickBot="1" x14ac:dyDescent="0.4"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6"/>
      <c r="AC2" s="366"/>
      <c r="AD2" s="366"/>
      <c r="AE2" s="366"/>
      <c r="AF2" s="366"/>
      <c r="AG2" s="366"/>
      <c r="AH2" s="366"/>
      <c r="AI2" s="366"/>
      <c r="AJ2" s="366"/>
      <c r="AK2" s="366"/>
      <c r="AL2" s="366"/>
    </row>
    <row r="3" spans="2:38" ht="21" customHeight="1" thickBot="1" x14ac:dyDescent="0.4"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563">
        <v>1</v>
      </c>
      <c r="Z3" s="564"/>
      <c r="AA3" s="366"/>
      <c r="AB3" s="366"/>
      <c r="AC3" s="366"/>
      <c r="AD3" s="366"/>
      <c r="AE3" s="366"/>
      <c r="AF3" s="366"/>
      <c r="AG3" s="366"/>
      <c r="AH3" s="366"/>
      <c r="AI3" s="366"/>
      <c r="AJ3" s="366"/>
      <c r="AK3" s="366"/>
      <c r="AL3" s="366"/>
    </row>
    <row r="4" spans="2:38" ht="15" thickBot="1" x14ac:dyDescent="0.4"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73"/>
      <c r="Y4" s="537">
        <v>712.01</v>
      </c>
      <c r="Z4" s="538"/>
      <c r="AA4" s="536" t="s">
        <v>5</v>
      </c>
      <c r="AB4" s="366"/>
      <c r="AC4" s="366"/>
      <c r="AD4" s="366"/>
      <c r="AE4" s="366"/>
      <c r="AF4" s="366"/>
      <c r="AG4" s="366"/>
      <c r="AH4" s="366"/>
      <c r="AI4" s="366"/>
      <c r="AJ4" s="366"/>
      <c r="AK4" s="366"/>
      <c r="AL4" s="366"/>
    </row>
    <row r="5" spans="2:38" ht="27" customHeight="1" thickBot="1" x14ac:dyDescent="0.4"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563">
        <v>1</v>
      </c>
      <c r="U5" s="564"/>
      <c r="V5" s="366"/>
      <c r="W5" s="366"/>
      <c r="X5" s="373"/>
      <c r="Y5" s="543"/>
      <c r="Z5" s="544"/>
      <c r="AA5" s="53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6"/>
    </row>
    <row r="6" spans="2:38" ht="12" customHeight="1" thickBot="1" x14ac:dyDescent="0.4"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565" t="s">
        <v>5</v>
      </c>
      <c r="T6" s="537">
        <v>712.1</v>
      </c>
      <c r="U6" s="538"/>
      <c r="V6" s="366"/>
      <c r="W6" s="366"/>
      <c r="X6" s="368"/>
      <c r="Y6" s="366"/>
      <c r="Z6" s="366"/>
      <c r="AA6" s="366"/>
      <c r="AB6" s="366"/>
      <c r="AC6" s="366"/>
      <c r="AD6" s="366"/>
      <c r="AE6" s="366"/>
      <c r="AF6" s="366"/>
      <c r="AG6" s="366"/>
      <c r="AH6" s="366"/>
      <c r="AI6" s="366"/>
      <c r="AJ6" s="366"/>
      <c r="AK6" s="366"/>
      <c r="AL6" s="366"/>
    </row>
    <row r="7" spans="2:38" ht="18" customHeight="1" thickBot="1" x14ac:dyDescent="0.5"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565"/>
      <c r="T7" s="543"/>
      <c r="U7" s="544"/>
      <c r="V7" s="39"/>
      <c r="W7" s="30">
        <f>(T9-Y7)/W8</f>
        <v>1.8000000000006365E-2</v>
      </c>
      <c r="X7" s="30"/>
      <c r="Y7" s="549">
        <f>Y4-4.2/100*Y3+0.5/12</f>
        <v>712.00966666666659</v>
      </c>
      <c r="Z7" s="550"/>
      <c r="AA7" s="366"/>
      <c r="AB7" s="366"/>
      <c r="AC7" s="366"/>
      <c r="AD7" s="366"/>
      <c r="AE7" s="366"/>
      <c r="AF7" s="366"/>
      <c r="AG7" s="366"/>
      <c r="AH7" s="366"/>
      <c r="AI7" s="366"/>
      <c r="AJ7" s="366"/>
      <c r="AK7" s="366"/>
      <c r="AL7" s="366"/>
    </row>
    <row r="8" spans="2:38" ht="17.5" customHeight="1" thickBot="1" x14ac:dyDescent="0.4"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8"/>
      <c r="T8" s="366"/>
      <c r="U8" s="366"/>
      <c r="V8" s="71"/>
      <c r="W8" s="202">
        <v>5</v>
      </c>
      <c r="X8" s="31"/>
      <c r="Y8" s="551"/>
      <c r="Z8" s="552"/>
      <c r="AA8" s="366"/>
      <c r="AB8" s="366"/>
      <c r="AC8" s="366"/>
      <c r="AD8" s="366"/>
      <c r="AE8" s="366"/>
      <c r="AF8" s="366"/>
      <c r="AG8" s="366"/>
      <c r="AH8" s="366"/>
      <c r="AI8" s="366"/>
      <c r="AJ8" s="366"/>
      <c r="AK8" s="366"/>
      <c r="AL8" s="366"/>
    </row>
    <row r="9" spans="2:38" ht="18.5" x14ac:dyDescent="0.35">
      <c r="B9" s="366"/>
      <c r="C9" s="366"/>
      <c r="D9" s="366"/>
      <c r="E9" s="366"/>
      <c r="F9" s="366"/>
      <c r="G9" s="366"/>
      <c r="H9" s="366"/>
      <c r="I9" s="366"/>
      <c r="J9" s="366"/>
      <c r="K9" s="366"/>
      <c r="L9" s="366"/>
      <c r="M9" s="366"/>
      <c r="N9" s="366"/>
      <c r="O9" s="366"/>
      <c r="P9" s="366"/>
      <c r="Q9" s="366"/>
      <c r="R9" s="366"/>
      <c r="S9" s="368"/>
      <c r="T9" s="549">
        <f>T6-4.2/100*T5+0.5/12</f>
        <v>712.09966666666662</v>
      </c>
      <c r="U9" s="550"/>
      <c r="V9" s="112"/>
      <c r="W9" s="32"/>
      <c r="X9" s="25"/>
      <c r="Y9" s="337"/>
      <c r="Z9" s="336"/>
      <c r="AA9" s="366"/>
      <c r="AB9" s="400"/>
      <c r="AC9" s="401"/>
      <c r="AD9" s="401"/>
      <c r="AE9" s="401"/>
      <c r="AF9" s="401"/>
      <c r="AG9" s="401"/>
      <c r="AH9" s="401"/>
      <c r="AI9" s="401"/>
      <c r="AJ9" s="401"/>
      <c r="AK9" s="401"/>
      <c r="AL9" s="366"/>
    </row>
    <row r="10" spans="2:38" ht="9.4" customHeight="1" thickBot="1" x14ac:dyDescent="0.4">
      <c r="B10" s="366"/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8"/>
      <c r="T10" s="551"/>
      <c r="U10" s="552"/>
      <c r="V10" s="43"/>
      <c r="W10" s="72"/>
      <c r="X10" s="32"/>
      <c r="Y10" s="113"/>
      <c r="Z10" s="114"/>
      <c r="AA10" s="366"/>
      <c r="AB10" s="401"/>
      <c r="AC10" s="401"/>
      <c r="AD10" s="401"/>
      <c r="AE10" s="401"/>
      <c r="AF10" s="401"/>
      <c r="AG10" s="401"/>
      <c r="AH10" s="401"/>
      <c r="AI10" s="401"/>
      <c r="AJ10" s="401"/>
      <c r="AK10" s="401"/>
      <c r="AL10" s="366"/>
    </row>
    <row r="11" spans="2:38" ht="7.15" customHeight="1" x14ac:dyDescent="0.35">
      <c r="B11" s="366"/>
      <c r="C11" s="366"/>
      <c r="D11" s="366"/>
      <c r="E11" s="366"/>
      <c r="F11" s="366"/>
      <c r="G11" s="366"/>
      <c r="H11" s="366"/>
      <c r="I11" s="366"/>
      <c r="J11" s="366"/>
      <c r="K11" s="366"/>
      <c r="L11" s="366"/>
      <c r="M11" s="366"/>
      <c r="N11" s="366"/>
      <c r="O11" s="366"/>
      <c r="P11" s="366"/>
      <c r="Q11" s="366"/>
      <c r="R11" s="366"/>
      <c r="S11" s="368"/>
      <c r="T11" s="337"/>
      <c r="U11" s="336"/>
      <c r="V11" s="359"/>
      <c r="W11" s="359"/>
      <c r="X11" s="359"/>
      <c r="Y11" s="113"/>
      <c r="Z11" s="114"/>
      <c r="AA11" s="366"/>
      <c r="AB11" s="401"/>
      <c r="AC11" s="401"/>
      <c r="AD11" s="401"/>
      <c r="AE11" s="401"/>
      <c r="AF11" s="401"/>
      <c r="AG11" s="401"/>
      <c r="AH11" s="401"/>
      <c r="AI11" s="401"/>
      <c r="AJ11" s="401"/>
      <c r="AK11" s="401"/>
      <c r="AL11" s="366"/>
    </row>
    <row r="12" spans="2:38" ht="32.5" x14ac:dyDescent="0.35">
      <c r="B12" s="366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  <c r="P12" s="366"/>
      <c r="Q12" s="366"/>
      <c r="R12" s="366"/>
      <c r="S12" s="368"/>
      <c r="T12" s="170">
        <v>0</v>
      </c>
      <c r="U12" s="171">
        <v>0</v>
      </c>
      <c r="V12" s="359"/>
      <c r="W12" s="358" t="s">
        <v>22</v>
      </c>
      <c r="X12" s="359"/>
      <c r="Y12" s="170">
        <v>2E-3</v>
      </c>
      <c r="Z12" s="171">
        <v>2</v>
      </c>
      <c r="AA12" s="366"/>
      <c r="AB12" s="401"/>
      <c r="AC12" s="401"/>
      <c r="AD12" s="401"/>
      <c r="AE12" s="401"/>
      <c r="AF12" s="401"/>
      <c r="AG12" s="401"/>
      <c r="AH12" s="401"/>
      <c r="AI12" s="401"/>
      <c r="AJ12" s="401"/>
      <c r="AK12" s="401"/>
      <c r="AL12" s="366"/>
    </row>
    <row r="13" spans="2:38" ht="11.5" customHeight="1" x14ac:dyDescent="0.35">
      <c r="B13" s="366"/>
      <c r="C13" s="366"/>
      <c r="D13" s="366"/>
      <c r="E13" s="366"/>
      <c r="F13" s="366"/>
      <c r="G13" s="366"/>
      <c r="H13" s="366"/>
      <c r="I13" s="366"/>
      <c r="J13" s="366"/>
      <c r="K13" s="366"/>
      <c r="L13" s="366"/>
      <c r="M13" s="366"/>
      <c r="N13" s="366"/>
      <c r="O13" s="366"/>
      <c r="P13" s="366"/>
      <c r="Q13" s="366"/>
      <c r="R13" s="366"/>
      <c r="S13" s="368"/>
      <c r="T13" s="99"/>
      <c r="U13" s="100"/>
      <c r="V13" s="359"/>
      <c r="W13" s="359"/>
      <c r="X13" s="359"/>
      <c r="Y13" s="99"/>
      <c r="Z13" s="100"/>
      <c r="AA13" s="366"/>
      <c r="AB13" s="366"/>
      <c r="AC13" s="366"/>
      <c r="AD13" s="366"/>
      <c r="AE13" s="366"/>
      <c r="AF13" s="366"/>
      <c r="AG13" s="366"/>
      <c r="AH13" s="366"/>
      <c r="AI13" s="366"/>
      <c r="AJ13" s="366"/>
      <c r="AK13" s="366"/>
      <c r="AL13" s="366"/>
    </row>
    <row r="14" spans="2:38" ht="11.5" customHeight="1" thickBot="1" x14ac:dyDescent="0.4">
      <c r="B14" s="366"/>
      <c r="C14" s="366"/>
      <c r="D14" s="366"/>
      <c r="E14" s="366"/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8"/>
      <c r="T14" s="99"/>
      <c r="U14" s="100"/>
      <c r="V14" s="335"/>
      <c r="W14" s="335"/>
      <c r="X14" s="335"/>
      <c r="Y14" s="99"/>
      <c r="Z14" s="100"/>
      <c r="AA14" s="366"/>
      <c r="AB14" s="366"/>
      <c r="AC14" s="366"/>
      <c r="AD14" s="366"/>
      <c r="AE14" s="366"/>
      <c r="AF14" s="366"/>
      <c r="AG14" s="366"/>
      <c r="AH14" s="366"/>
      <c r="AI14" s="366"/>
      <c r="AJ14" s="366"/>
      <c r="AK14" s="366"/>
      <c r="AL14" s="366"/>
    </row>
    <row r="15" spans="2:38" ht="19.5" thickTop="1" thickBot="1" x14ac:dyDescent="0.4">
      <c r="B15" s="366"/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545">
        <f>T9+T12*U12</f>
        <v>712.09966666666662</v>
      </c>
      <c r="U15" s="546"/>
      <c r="V15" s="119"/>
      <c r="W15" s="191">
        <v>5</v>
      </c>
      <c r="X15" s="120"/>
      <c r="Y15" s="545">
        <f>T9+Y12*Z12</f>
        <v>712.10366666666664</v>
      </c>
      <c r="Z15" s="546"/>
      <c r="AA15" s="366"/>
      <c r="AB15" s="366"/>
      <c r="AC15" s="366"/>
      <c r="AD15" s="366"/>
      <c r="AE15" s="366"/>
      <c r="AF15" s="366"/>
      <c r="AG15" s="366"/>
      <c r="AH15" s="366"/>
      <c r="AI15" s="366"/>
      <c r="AJ15" s="366"/>
      <c r="AK15" s="366"/>
      <c r="AL15" s="366"/>
    </row>
    <row r="16" spans="2:38" ht="19" thickBot="1" x14ac:dyDescent="0.5"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547"/>
      <c r="U16" s="548"/>
      <c r="V16" s="121"/>
      <c r="W16" s="192">
        <f>(Y15-T15)/W15</f>
        <v>8.000000000038199E-4</v>
      </c>
      <c r="X16" s="122"/>
      <c r="Y16" s="547"/>
      <c r="Z16" s="548"/>
      <c r="AA16" s="366"/>
      <c r="AB16" s="366"/>
      <c r="AC16" s="366"/>
      <c r="AD16" s="366"/>
      <c r="AE16" s="366"/>
      <c r="AF16" s="366"/>
      <c r="AG16" s="366"/>
      <c r="AH16" s="366"/>
      <c r="AI16" s="366"/>
      <c r="AJ16" s="366"/>
      <c r="AK16" s="366"/>
      <c r="AL16" s="366"/>
    </row>
    <row r="17" spans="2:63" ht="15.5" x14ac:dyDescent="0.35">
      <c r="B17" s="366"/>
      <c r="C17" s="366"/>
      <c r="D17" s="366"/>
      <c r="E17" s="366"/>
      <c r="F17" s="366"/>
      <c r="G17" s="366"/>
      <c r="H17" s="366"/>
      <c r="I17" s="366"/>
      <c r="J17" s="366"/>
      <c r="K17" s="366"/>
      <c r="L17" s="366"/>
      <c r="M17" s="366"/>
      <c r="N17" s="366"/>
      <c r="O17" s="366"/>
      <c r="P17" s="366"/>
      <c r="Q17" s="366"/>
      <c r="R17" s="366"/>
      <c r="S17" s="366"/>
      <c r="T17" s="95"/>
      <c r="U17" s="96"/>
      <c r="V17" s="47"/>
      <c r="W17" s="48"/>
      <c r="X17" s="49"/>
      <c r="Y17" s="95"/>
      <c r="Z17" s="96"/>
      <c r="AA17" s="366"/>
      <c r="AB17" s="366"/>
      <c r="AC17" s="366"/>
      <c r="AD17" s="366"/>
      <c r="AE17" s="366"/>
      <c r="AF17" s="366"/>
      <c r="AG17" s="366"/>
      <c r="AH17" s="366"/>
      <c r="AI17" s="366"/>
      <c r="AJ17" s="366"/>
      <c r="AK17" s="366"/>
      <c r="AL17" s="366"/>
    </row>
    <row r="18" spans="2:63" ht="15.65" customHeight="1" x14ac:dyDescent="0.35">
      <c r="B18" s="366"/>
      <c r="C18" s="366"/>
      <c r="D18" s="366"/>
      <c r="E18" s="366"/>
      <c r="F18" s="366"/>
      <c r="G18" s="366"/>
      <c r="H18" s="366"/>
      <c r="I18" s="366"/>
      <c r="J18" s="366"/>
      <c r="K18" s="366"/>
      <c r="L18" s="366"/>
      <c r="M18" s="366"/>
      <c r="N18" s="366"/>
      <c r="O18" s="366"/>
      <c r="P18" s="366"/>
      <c r="Q18" s="366"/>
      <c r="R18" s="366"/>
      <c r="S18" s="366"/>
      <c r="T18" s="94"/>
      <c r="U18" s="83"/>
      <c r="V18" s="353"/>
      <c r="W18" s="353"/>
      <c r="X18" s="353"/>
      <c r="Y18" s="94"/>
      <c r="Z18" s="83"/>
      <c r="AA18" s="366"/>
      <c r="AB18" s="366"/>
      <c r="AC18" s="366"/>
      <c r="AD18" s="366"/>
      <c r="AE18" s="366"/>
      <c r="AF18" s="366"/>
      <c r="AG18" s="366"/>
      <c r="AH18" s="366"/>
      <c r="AI18" s="366"/>
      <c r="AJ18" s="366"/>
      <c r="AK18" s="366"/>
      <c r="AL18" s="366"/>
    </row>
    <row r="19" spans="2:63" ht="32.5" x14ac:dyDescent="0.35">
      <c r="B19" s="366"/>
      <c r="C19" s="366"/>
      <c r="D19" s="366"/>
      <c r="E19" s="366"/>
      <c r="F19" s="366"/>
      <c r="G19" s="366"/>
      <c r="H19" s="366"/>
      <c r="I19" s="366"/>
      <c r="J19" s="366"/>
      <c r="K19" s="366"/>
      <c r="L19" s="366"/>
      <c r="M19" s="366"/>
      <c r="N19" s="366"/>
      <c r="O19" s="366"/>
      <c r="P19" s="366"/>
      <c r="Q19" s="366"/>
      <c r="R19" s="366"/>
      <c r="S19" s="366"/>
      <c r="T19" s="13">
        <f>(T22-T15)/U19</f>
        <v>4.7190476190475499E-2</v>
      </c>
      <c r="U19" s="14">
        <v>7</v>
      </c>
      <c r="V19" s="353"/>
      <c r="W19" s="352" t="s">
        <v>0</v>
      </c>
      <c r="X19" s="353"/>
      <c r="Y19" s="13">
        <f>(Y22-Y15)/Z19</f>
        <v>4.6619047619044195E-2</v>
      </c>
      <c r="Z19" s="14">
        <v>7</v>
      </c>
      <c r="AA19" s="366"/>
      <c r="AB19" s="366"/>
      <c r="AC19" s="366"/>
      <c r="AD19" s="366"/>
      <c r="AE19" s="366"/>
      <c r="AF19" s="366"/>
      <c r="AG19" s="366"/>
      <c r="AH19" s="366"/>
      <c r="AI19" s="366"/>
      <c r="AJ19" s="366"/>
      <c r="AK19" s="366"/>
      <c r="AL19" s="366"/>
      <c r="AQ19" s="8"/>
    </row>
    <row r="20" spans="2:63" ht="12" customHeight="1" x14ac:dyDescent="0.35">
      <c r="B20" s="366"/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6"/>
      <c r="Q20" s="366"/>
      <c r="R20" s="366"/>
      <c r="S20" s="366"/>
      <c r="T20" s="94"/>
      <c r="U20" s="83"/>
      <c r="V20" s="353"/>
      <c r="W20" s="353"/>
      <c r="X20" s="353"/>
      <c r="Y20" s="94"/>
      <c r="Z20" s="83"/>
      <c r="AA20" s="366"/>
      <c r="AB20" s="366"/>
      <c r="AC20" s="366"/>
      <c r="AD20" s="366"/>
      <c r="AE20" s="366"/>
      <c r="AF20" s="366"/>
      <c r="AG20" s="366"/>
      <c r="AH20" s="366"/>
      <c r="AI20" s="366"/>
      <c r="AJ20" s="366"/>
      <c r="AK20" s="366"/>
      <c r="AL20" s="366"/>
      <c r="AQ20" s="8"/>
    </row>
    <row r="21" spans="2:63" ht="21.65" customHeight="1" thickBot="1" x14ac:dyDescent="0.4">
      <c r="B21" s="366"/>
      <c r="C21" s="366"/>
      <c r="D21" s="366"/>
      <c r="E21" s="366"/>
      <c r="F21" s="367" t="s">
        <v>4</v>
      </c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76"/>
      <c r="U21" s="376"/>
      <c r="V21" s="366"/>
      <c r="W21" s="370"/>
      <c r="X21" s="368"/>
      <c r="Y21" s="368"/>
      <c r="Z21" s="368"/>
      <c r="AA21" s="8"/>
      <c r="AB21" s="366"/>
      <c r="AC21" s="366"/>
      <c r="AD21" s="366"/>
      <c r="AE21" s="366"/>
      <c r="AF21" s="366"/>
      <c r="AG21" s="366"/>
      <c r="AH21" s="366"/>
      <c r="AI21" s="366"/>
      <c r="AJ21" s="366"/>
      <c r="AK21" s="366"/>
      <c r="AL21" s="366"/>
    </row>
    <row r="22" spans="2:63" ht="23.5" customHeight="1" thickTop="1" thickBot="1" x14ac:dyDescent="0.5">
      <c r="B22" s="366"/>
      <c r="C22" s="366"/>
      <c r="D22" s="366"/>
      <c r="E22" s="541">
        <v>1</v>
      </c>
      <c r="F22" s="553">
        <v>712.17</v>
      </c>
      <c r="G22" s="366"/>
      <c r="H22" s="549">
        <f>F22-4.2/100*E22+0.5/12</f>
        <v>712.16966666666656</v>
      </c>
      <c r="I22" s="550"/>
      <c r="J22" s="52"/>
      <c r="K22" s="174">
        <v>0</v>
      </c>
      <c r="L22" s="53"/>
      <c r="M22" s="545">
        <f>H22+K22*K23</f>
        <v>712.16966666666656</v>
      </c>
      <c r="N22" s="546"/>
      <c r="O22" s="64"/>
      <c r="P22" s="9"/>
      <c r="Q22" s="176">
        <f>(T22-M22)/Q23</f>
        <v>5.1045751633998465E-2</v>
      </c>
      <c r="R22" s="79"/>
      <c r="S22" s="366"/>
      <c r="T22" s="569">
        <v>712.43</v>
      </c>
      <c r="U22" s="570"/>
      <c r="V22" s="52"/>
      <c r="W22" s="179">
        <f>(Y22-T22)/W23</f>
        <v>0</v>
      </c>
      <c r="X22" s="53"/>
      <c r="Y22" s="569">
        <v>712.43</v>
      </c>
      <c r="Z22" s="570"/>
      <c r="AA22" s="86"/>
      <c r="AB22" s="179">
        <f>(AD22-Y22)/AB23</f>
        <v>2.0000000000209182E-3</v>
      </c>
      <c r="AC22" s="90"/>
      <c r="AD22" s="569">
        <v>712.44</v>
      </c>
      <c r="AE22" s="570"/>
      <c r="AF22" s="366"/>
      <c r="AG22" s="84"/>
      <c r="AH22" s="176">
        <f>(AJ22-AD22)/AH23</f>
        <v>4.1999999999984536E-2</v>
      </c>
      <c r="AI22" s="79"/>
      <c r="AJ22" s="559">
        <v>712.65</v>
      </c>
      <c r="AK22" s="560"/>
      <c r="AL22" s="366"/>
    </row>
    <row r="23" spans="2:63" ht="16.899999999999999" customHeight="1" thickBot="1" x14ac:dyDescent="0.4">
      <c r="B23" s="366"/>
      <c r="C23" s="366"/>
      <c r="D23" s="366"/>
      <c r="E23" s="542"/>
      <c r="F23" s="554"/>
      <c r="G23" s="366"/>
      <c r="H23" s="551"/>
      <c r="I23" s="552"/>
      <c r="J23" s="54"/>
      <c r="K23" s="175">
        <v>0</v>
      </c>
      <c r="L23" s="55"/>
      <c r="M23" s="547"/>
      <c r="N23" s="548"/>
      <c r="O23" s="65"/>
      <c r="P23" s="11"/>
      <c r="Q23" s="177">
        <v>5.0999999999999996</v>
      </c>
      <c r="R23" s="81"/>
      <c r="S23" s="366"/>
      <c r="T23" s="571"/>
      <c r="U23" s="558"/>
      <c r="V23" s="54"/>
      <c r="W23" s="180">
        <v>5</v>
      </c>
      <c r="X23" s="55"/>
      <c r="Y23" s="571"/>
      <c r="Z23" s="558"/>
      <c r="AA23" s="88"/>
      <c r="AB23" s="180">
        <v>5</v>
      </c>
      <c r="AC23" s="91"/>
      <c r="AD23" s="571"/>
      <c r="AE23" s="558"/>
      <c r="AF23" s="366"/>
      <c r="AG23" s="85"/>
      <c r="AH23" s="177">
        <v>5</v>
      </c>
      <c r="AI23" s="81"/>
      <c r="AJ23" s="561"/>
      <c r="AK23" s="562"/>
      <c r="AL23" s="366"/>
    </row>
    <row r="24" spans="2:63" ht="11.5" customHeight="1" x14ac:dyDescent="0.35">
      <c r="B24" s="366"/>
      <c r="C24" s="366"/>
      <c r="D24" s="366"/>
      <c r="E24" s="366"/>
      <c r="F24" s="366"/>
      <c r="G24" s="366"/>
      <c r="H24" s="76"/>
      <c r="I24" s="116"/>
      <c r="J24" s="357"/>
      <c r="K24" s="357"/>
      <c r="L24" s="357"/>
      <c r="M24" s="107"/>
      <c r="N24" s="108"/>
      <c r="O24" s="49"/>
      <c r="P24" s="353"/>
      <c r="Q24" s="353"/>
      <c r="R24" s="353"/>
      <c r="S24" s="366"/>
      <c r="T24" s="56"/>
      <c r="U24" s="57"/>
      <c r="V24" s="345"/>
      <c r="W24" s="345"/>
      <c r="X24" s="345"/>
      <c r="Y24" s="389"/>
      <c r="Z24" s="389"/>
      <c r="AA24" s="345"/>
      <c r="AB24" s="345"/>
      <c r="AC24" s="345"/>
      <c r="AD24" s="56"/>
      <c r="AE24" s="57"/>
      <c r="AF24" s="366"/>
      <c r="AG24" s="355"/>
      <c r="AH24" s="355"/>
      <c r="AI24" s="355"/>
      <c r="AJ24" s="13"/>
      <c r="AK24" s="196"/>
      <c r="AL24" s="366"/>
    </row>
    <row r="25" spans="2:63" ht="40.9" customHeight="1" thickBot="1" x14ac:dyDescent="0.4">
      <c r="B25" s="366"/>
      <c r="C25" s="366"/>
      <c r="D25" s="366"/>
      <c r="E25" s="366"/>
      <c r="F25" s="221"/>
      <c r="G25" s="221"/>
      <c r="H25" s="200">
        <f>(F27-H22)/I25</f>
        <v>4.0000000000190994E-3</v>
      </c>
      <c r="I25" s="35">
        <v>5</v>
      </c>
      <c r="J25" s="357"/>
      <c r="K25" s="356" t="s">
        <v>22</v>
      </c>
      <c r="L25" s="357"/>
      <c r="M25" s="189">
        <v>5</v>
      </c>
      <c r="N25" s="201">
        <f>(M27-M22)/M25</f>
        <v>6.0000000000172806E-3</v>
      </c>
      <c r="O25" s="66"/>
      <c r="P25" s="353"/>
      <c r="Q25" s="353" t="s">
        <v>0</v>
      </c>
      <c r="R25" s="353"/>
      <c r="S25" s="366"/>
      <c r="T25" s="56">
        <f>(T27-T22)/U25</f>
        <v>0</v>
      </c>
      <c r="U25" s="57">
        <v>7</v>
      </c>
      <c r="V25" s="345"/>
      <c r="W25" s="351" t="s">
        <v>3</v>
      </c>
      <c r="X25" s="345"/>
      <c r="Y25" s="390"/>
      <c r="Z25" s="390"/>
      <c r="AA25" s="345"/>
      <c r="AB25" s="351" t="s">
        <v>3</v>
      </c>
      <c r="AC25" s="345"/>
      <c r="AD25" s="56">
        <f>(AD27-AD22)/AE25</f>
        <v>2.142857142855194E-3</v>
      </c>
      <c r="AE25" s="57">
        <v>7</v>
      </c>
      <c r="AF25" s="366"/>
      <c r="AG25" s="355"/>
      <c r="AH25" s="354" t="s">
        <v>1</v>
      </c>
      <c r="AI25" s="355"/>
      <c r="AJ25" s="197">
        <v>7</v>
      </c>
      <c r="AK25" s="204">
        <f>(AJ27-AJ22)/AJ25</f>
        <v>5.7142857142967584E-3</v>
      </c>
      <c r="AL25" s="366"/>
    </row>
    <row r="26" spans="2:63" ht="12" customHeight="1" thickBot="1" x14ac:dyDescent="0.4">
      <c r="B26" s="366"/>
      <c r="C26" s="366"/>
      <c r="D26" s="366"/>
      <c r="E26" s="366"/>
      <c r="F26" s="366"/>
      <c r="G26" s="75"/>
      <c r="H26" s="115"/>
      <c r="I26" s="73"/>
      <c r="J26" s="357"/>
      <c r="K26" s="357"/>
      <c r="L26" s="357"/>
      <c r="M26" s="110"/>
      <c r="N26" s="111"/>
      <c r="O26" s="49"/>
      <c r="P26" s="353"/>
      <c r="Q26" s="353"/>
      <c r="R26" s="353"/>
      <c r="S26" s="366"/>
      <c r="T26" s="56"/>
      <c r="U26" s="57"/>
      <c r="V26" s="345"/>
      <c r="W26" s="345"/>
      <c r="X26" s="345"/>
      <c r="Y26" s="390"/>
      <c r="Z26" s="390"/>
      <c r="AA26" s="345"/>
      <c r="AB26" s="345"/>
      <c r="AC26" s="345"/>
      <c r="AD26" s="56"/>
      <c r="AE26" s="57"/>
      <c r="AF26" s="366"/>
      <c r="AG26" s="355"/>
      <c r="AH26" s="355"/>
      <c r="AI26" s="355"/>
      <c r="AJ26" s="13"/>
      <c r="AK26" s="196"/>
      <c r="AL26" s="366"/>
    </row>
    <row r="27" spans="2:63" s="3" customFormat="1" ht="16.899999999999999" customHeight="1" thickTop="1" thickBot="1" x14ac:dyDescent="0.5">
      <c r="B27" s="366"/>
      <c r="C27" s="541">
        <v>1</v>
      </c>
      <c r="D27" s="553">
        <v>712.19</v>
      </c>
      <c r="E27" s="368"/>
      <c r="F27" s="549">
        <f>D27-4.2/100*C27+0.5/12</f>
        <v>712.18966666666665</v>
      </c>
      <c r="G27" s="550"/>
      <c r="H27" s="52"/>
      <c r="I27" s="52"/>
      <c r="J27" s="52"/>
      <c r="K27" s="174">
        <v>5.0000000000000001E-3</v>
      </c>
      <c r="L27" s="62"/>
      <c r="M27" s="545">
        <f>F27+K27*K28</f>
        <v>712.19966666666664</v>
      </c>
      <c r="N27" s="546"/>
      <c r="O27" s="64"/>
      <c r="P27" s="9"/>
      <c r="Q27" s="176">
        <f>(T27-M27)/Q28</f>
        <v>4.7006802721082805E-2</v>
      </c>
      <c r="R27" s="10"/>
      <c r="S27" s="368"/>
      <c r="T27" s="569">
        <v>712.43</v>
      </c>
      <c r="U27" s="570"/>
      <c r="V27" s="86"/>
      <c r="W27" s="179">
        <f>(Y32-T27)/W28</f>
        <v>2.5000000000090948E-3</v>
      </c>
      <c r="X27" s="90"/>
      <c r="Y27" s="390"/>
      <c r="Z27" s="390"/>
      <c r="AA27" s="391"/>
      <c r="AB27" s="392"/>
      <c r="AC27" s="393"/>
      <c r="AD27" s="569">
        <v>712.45500000000004</v>
      </c>
      <c r="AE27" s="570"/>
      <c r="AF27" s="368"/>
      <c r="AG27" s="84"/>
      <c r="AH27" s="176">
        <f>(AJ27-AD27)/AH28</f>
        <v>4.7000000000002727E-2</v>
      </c>
      <c r="AI27" s="79"/>
      <c r="AJ27" s="559">
        <v>712.69</v>
      </c>
      <c r="AK27" s="560"/>
      <c r="AL27" s="36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</row>
    <row r="28" spans="2:63" s="3" customFormat="1" ht="16.899999999999999" customHeight="1" thickBot="1" x14ac:dyDescent="0.4">
      <c r="B28" s="366"/>
      <c r="C28" s="542"/>
      <c r="D28" s="554"/>
      <c r="E28" s="368"/>
      <c r="F28" s="551"/>
      <c r="G28" s="552"/>
      <c r="H28" s="54"/>
      <c r="I28" s="54"/>
      <c r="J28" s="54"/>
      <c r="K28" s="175">
        <v>2</v>
      </c>
      <c r="L28" s="63"/>
      <c r="M28" s="547"/>
      <c r="N28" s="548"/>
      <c r="O28" s="65"/>
      <c r="P28" s="11"/>
      <c r="Q28" s="177">
        <v>4.9000000000000004</v>
      </c>
      <c r="R28" s="12"/>
      <c r="S28" s="368"/>
      <c r="T28" s="571"/>
      <c r="U28" s="558"/>
      <c r="V28" s="88"/>
      <c r="W28" s="180">
        <v>10</v>
      </c>
      <c r="X28" s="91"/>
      <c r="Y28" s="397"/>
      <c r="Z28" s="390"/>
      <c r="AA28" s="391"/>
      <c r="AB28" s="212"/>
      <c r="AC28" s="394"/>
      <c r="AD28" s="571"/>
      <c r="AE28" s="558"/>
      <c r="AF28" s="368"/>
      <c r="AG28" s="85"/>
      <c r="AH28" s="177">
        <v>5</v>
      </c>
      <c r="AI28" s="81"/>
      <c r="AJ28" s="561"/>
      <c r="AK28" s="562"/>
      <c r="AL28" s="36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</row>
    <row r="29" spans="2:63" ht="17.5" customHeight="1" x14ac:dyDescent="0.35">
      <c r="B29" s="366"/>
      <c r="C29" s="366"/>
      <c r="D29" s="367" t="s">
        <v>4</v>
      </c>
      <c r="E29" s="366"/>
      <c r="F29" s="366"/>
      <c r="G29" s="366"/>
      <c r="H29" s="366"/>
      <c r="I29" s="366"/>
      <c r="J29" s="366"/>
      <c r="K29" s="366"/>
      <c r="L29" s="366"/>
      <c r="M29" s="366"/>
      <c r="N29" s="366"/>
      <c r="O29" s="366"/>
      <c r="P29" s="366"/>
      <c r="Q29" s="366"/>
      <c r="R29" s="366"/>
      <c r="S29" s="366"/>
      <c r="T29" s="375"/>
      <c r="U29" s="375"/>
      <c r="V29" s="366"/>
      <c r="W29" s="370"/>
      <c r="X29" s="8"/>
      <c r="Y29" s="56"/>
      <c r="Z29" s="57"/>
      <c r="AA29" s="345"/>
      <c r="AB29" s="345"/>
      <c r="AC29" s="345"/>
      <c r="AD29" s="56"/>
      <c r="AE29" s="57"/>
      <c r="AF29" s="366"/>
      <c r="AG29" s="366"/>
      <c r="AH29" s="366"/>
      <c r="AI29" s="366"/>
      <c r="AJ29" s="366"/>
      <c r="AK29" s="366"/>
      <c r="AL29" s="366"/>
    </row>
    <row r="30" spans="2:63" ht="36.65" customHeight="1" thickBot="1" x14ac:dyDescent="0.4"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221"/>
      <c r="Y30" s="56"/>
      <c r="Z30" s="57"/>
      <c r="AA30" s="345"/>
      <c r="AB30" s="351" t="s">
        <v>3</v>
      </c>
      <c r="AC30" s="345"/>
      <c r="AD30" s="56">
        <f>(AD32-AD27)/AE30</f>
        <v>1.9999999999981812E-3</v>
      </c>
      <c r="AE30" s="57">
        <v>5</v>
      </c>
      <c r="AF30" s="366"/>
      <c r="AG30" s="366"/>
      <c r="AH30" s="366"/>
      <c r="AI30" s="366"/>
      <c r="AJ30" s="366"/>
      <c r="AK30" s="366"/>
      <c r="AL30" s="366"/>
    </row>
    <row r="31" spans="2:63" ht="15.5" thickTop="1" thickBot="1" x14ac:dyDescent="0.4">
      <c r="B31" s="366"/>
      <c r="C31" s="366"/>
      <c r="D31" s="587" t="s">
        <v>6</v>
      </c>
      <c r="E31" s="588"/>
      <c r="F31" s="588"/>
      <c r="G31" s="588"/>
      <c r="H31" s="588"/>
      <c r="I31" s="588"/>
      <c r="J31" s="588"/>
      <c r="K31" s="588"/>
      <c r="L31" s="588"/>
      <c r="M31" s="588"/>
      <c r="N31" s="588"/>
      <c r="O31" s="588"/>
      <c r="P31" s="588"/>
      <c r="Q31" s="588"/>
      <c r="R31" s="588"/>
      <c r="S31" s="588"/>
      <c r="T31" s="588"/>
      <c r="U31" s="588"/>
      <c r="V31" s="589"/>
      <c r="W31" s="366"/>
      <c r="X31" s="221"/>
      <c r="Y31" s="395"/>
      <c r="Z31" s="396"/>
      <c r="AA31" s="345"/>
      <c r="AB31" s="345"/>
      <c r="AC31" s="345"/>
      <c r="AD31" s="56"/>
      <c r="AE31" s="57"/>
      <c r="AF31" s="366"/>
      <c r="AG31" s="366"/>
      <c r="AH31" s="366"/>
      <c r="AI31" s="366"/>
      <c r="AJ31" s="366"/>
      <c r="AK31" s="366"/>
      <c r="AL31" s="366"/>
    </row>
    <row r="32" spans="2:63" ht="19.5" thickTop="1" thickBot="1" x14ac:dyDescent="0.5">
      <c r="B32" s="366"/>
      <c r="C32" s="366"/>
      <c r="D32" s="590"/>
      <c r="E32" s="591"/>
      <c r="F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2"/>
      <c r="W32" s="366"/>
      <c r="X32" s="366"/>
      <c r="Y32" s="569">
        <v>712.45500000000004</v>
      </c>
      <c r="Z32" s="570"/>
      <c r="AA32" s="52"/>
      <c r="AB32" s="179">
        <f>(AD32-Y32)/AB33</f>
        <v>1.9999999999981812E-3</v>
      </c>
      <c r="AC32" s="62"/>
      <c r="AD32" s="569">
        <v>712.46500000000003</v>
      </c>
      <c r="AE32" s="570"/>
      <c r="AF32" s="366"/>
      <c r="AG32" s="366"/>
      <c r="AH32" s="366"/>
      <c r="AI32" s="366"/>
      <c r="AJ32" s="366"/>
      <c r="AK32" s="366"/>
      <c r="AL32" s="366"/>
    </row>
    <row r="33" spans="2:50" ht="12" customHeight="1" thickBot="1" x14ac:dyDescent="0.4">
      <c r="B33" s="366"/>
      <c r="C33" s="366"/>
      <c r="D33" s="590"/>
      <c r="E33" s="591"/>
      <c r="F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2"/>
      <c r="W33" s="366"/>
      <c r="X33" s="366"/>
      <c r="Y33" s="571"/>
      <c r="Z33" s="558"/>
      <c r="AA33" s="54"/>
      <c r="AB33" s="180">
        <v>5</v>
      </c>
      <c r="AC33" s="63"/>
      <c r="AD33" s="571"/>
      <c r="AE33" s="558"/>
      <c r="AF33" s="366"/>
      <c r="AG33" s="366"/>
      <c r="AH33" s="366"/>
      <c r="AI33" s="366"/>
      <c r="AJ33" s="366"/>
      <c r="AK33" s="366"/>
      <c r="AL33" s="366"/>
    </row>
    <row r="34" spans="2:50" ht="12" customHeight="1" x14ac:dyDescent="0.35">
      <c r="B34" s="366"/>
      <c r="C34" s="366"/>
      <c r="D34" s="590"/>
      <c r="E34" s="591"/>
      <c r="F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2"/>
      <c r="W34" s="366"/>
      <c r="X34" s="366"/>
      <c r="Y34" s="366"/>
      <c r="Z34" s="366"/>
      <c r="AA34" s="366"/>
      <c r="AB34" s="366"/>
      <c r="AC34" s="366"/>
      <c r="AD34" s="366"/>
      <c r="AE34" s="366"/>
      <c r="AF34" s="366"/>
      <c r="AG34" s="366"/>
      <c r="AH34" s="366"/>
      <c r="AI34" s="366"/>
      <c r="AJ34" s="366"/>
      <c r="AK34" s="366"/>
      <c r="AL34" s="366"/>
    </row>
    <row r="35" spans="2:50" ht="19.899999999999999" customHeight="1" x14ac:dyDescent="0.35">
      <c r="B35" s="366"/>
      <c r="C35" s="366"/>
      <c r="D35" s="590"/>
      <c r="E35" s="591"/>
      <c r="F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2"/>
      <c r="W35" s="366"/>
      <c r="X35" s="366"/>
      <c r="Y35" s="94"/>
      <c r="Z35" s="83"/>
      <c r="AA35" s="355"/>
      <c r="AB35" s="355"/>
      <c r="AC35" s="355"/>
      <c r="AD35" s="94"/>
      <c r="AE35" s="83"/>
      <c r="AF35" s="366"/>
      <c r="AG35" s="366"/>
      <c r="AH35" s="366"/>
      <c r="AI35" s="366"/>
      <c r="AJ35" s="366"/>
      <c r="AK35" s="366"/>
      <c r="AL35" s="366"/>
    </row>
    <row r="36" spans="2:50" ht="32.5" x14ac:dyDescent="0.35">
      <c r="B36" s="366"/>
      <c r="C36" s="366"/>
      <c r="D36" s="590"/>
      <c r="E36" s="591"/>
      <c r="F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2"/>
      <c r="W36" s="366"/>
      <c r="X36" s="366"/>
      <c r="Y36" s="13">
        <f>(Y38-Y32)/Z36</f>
        <v>2.3000000000001818E-2</v>
      </c>
      <c r="Z36" s="14">
        <v>5</v>
      </c>
      <c r="AA36" s="355"/>
      <c r="AB36" s="354" t="s">
        <v>1</v>
      </c>
      <c r="AC36" s="355"/>
      <c r="AD36" s="13">
        <f>(AD38-AD32)/AE36</f>
        <v>2.6999999999998182E-2</v>
      </c>
      <c r="AE36" s="14">
        <v>5</v>
      </c>
      <c r="AF36" s="366"/>
      <c r="AG36" s="366"/>
      <c r="AH36" s="366"/>
      <c r="AI36" s="366"/>
      <c r="AJ36" s="366"/>
      <c r="AK36" s="366"/>
      <c r="AL36" s="366"/>
    </row>
    <row r="37" spans="2:50" s="3" customFormat="1" ht="7.9" customHeight="1" thickBot="1" x14ac:dyDescent="0.4">
      <c r="B37" s="368"/>
      <c r="C37" s="368"/>
      <c r="D37" s="590"/>
      <c r="E37" s="591"/>
      <c r="F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2"/>
      <c r="W37" s="368"/>
      <c r="X37" s="368"/>
      <c r="Y37" s="94"/>
      <c r="Z37" s="83"/>
      <c r="AA37" s="355"/>
      <c r="AB37" s="355"/>
      <c r="AC37" s="355"/>
      <c r="AD37" s="94"/>
      <c r="AE37" s="83"/>
      <c r="AF37" s="368"/>
      <c r="AG37" s="366"/>
      <c r="AH37" s="366"/>
      <c r="AI37" s="368"/>
      <c r="AJ37" s="368"/>
      <c r="AK37" s="368"/>
      <c r="AL37" s="368"/>
    </row>
    <row r="38" spans="2:50" s="3" customFormat="1" ht="24.65" customHeight="1" thickTop="1" thickBot="1" x14ac:dyDescent="0.5">
      <c r="B38" s="368"/>
      <c r="C38" s="368"/>
      <c r="D38" s="593"/>
      <c r="E38" s="594"/>
      <c r="F38" s="594"/>
      <c r="G38" s="594"/>
      <c r="H38" s="594"/>
      <c r="I38" s="594"/>
      <c r="J38" s="594"/>
      <c r="K38" s="594"/>
      <c r="L38" s="594"/>
      <c r="M38" s="594"/>
      <c r="N38" s="594"/>
      <c r="O38" s="594"/>
      <c r="P38" s="594"/>
      <c r="Q38" s="594"/>
      <c r="R38" s="594"/>
      <c r="S38" s="594"/>
      <c r="T38" s="594"/>
      <c r="U38" s="594"/>
      <c r="V38" s="595"/>
      <c r="W38" s="368"/>
      <c r="X38" s="399"/>
      <c r="Y38" s="559">
        <v>712.57</v>
      </c>
      <c r="Z38" s="560"/>
      <c r="AA38" s="9"/>
      <c r="AB38" s="194">
        <v>5</v>
      </c>
      <c r="AC38" s="10"/>
      <c r="AD38" s="559">
        <v>712.6</v>
      </c>
      <c r="AE38" s="560"/>
      <c r="AF38" s="398"/>
      <c r="AG38" s="366"/>
      <c r="AH38" s="366"/>
      <c r="AI38" s="368"/>
      <c r="AJ38" s="368"/>
      <c r="AK38" s="368"/>
      <c r="AL38" s="368"/>
    </row>
    <row r="39" spans="2:50" s="3" customFormat="1" ht="19.899999999999999" customHeight="1" thickTop="1" thickBot="1" x14ac:dyDescent="0.4">
      <c r="B39" s="368"/>
      <c r="C39" s="368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368"/>
      <c r="Q39" s="368"/>
      <c r="R39" s="368"/>
      <c r="S39" s="368"/>
      <c r="T39" s="368"/>
      <c r="U39" s="368"/>
      <c r="V39" s="368"/>
      <c r="W39" s="368"/>
      <c r="X39" s="399"/>
      <c r="Y39" s="561"/>
      <c r="Z39" s="562"/>
      <c r="AA39" s="69"/>
      <c r="AB39" s="195">
        <f>(Y38-AD38)/AB38</f>
        <v>-5.9999999999945427E-3</v>
      </c>
      <c r="AC39" s="70"/>
      <c r="AD39" s="561"/>
      <c r="AE39" s="562"/>
      <c r="AF39" s="398"/>
      <c r="AG39" s="366"/>
      <c r="AH39" s="366"/>
      <c r="AI39" s="368"/>
      <c r="AJ39" s="368"/>
      <c r="AK39" s="368"/>
      <c r="AL39" s="368"/>
    </row>
    <row r="40" spans="2:50" s="3" customFormat="1" ht="13.9" customHeight="1" x14ac:dyDescent="0.35">
      <c r="B40" s="368"/>
      <c r="C40" s="368"/>
      <c r="D40" s="368"/>
      <c r="E40" s="368"/>
      <c r="F40" s="368"/>
      <c r="G40" s="368"/>
      <c r="H40" s="368"/>
      <c r="I40" s="368"/>
      <c r="J40" s="368"/>
      <c r="K40" s="368"/>
      <c r="L40" s="368"/>
      <c r="M40" s="368"/>
      <c r="N40" s="368"/>
      <c r="O40" s="368"/>
      <c r="P40" s="368"/>
      <c r="Q40" s="368"/>
      <c r="R40" s="368"/>
      <c r="S40" s="368"/>
      <c r="T40" s="368"/>
      <c r="U40" s="368"/>
      <c r="V40" s="368"/>
      <c r="W40" s="368"/>
      <c r="X40" s="368"/>
      <c r="Y40" s="368"/>
      <c r="Z40" s="366"/>
      <c r="AA40" s="366"/>
      <c r="AB40" s="366"/>
      <c r="AC40" s="366"/>
      <c r="AD40" s="366"/>
      <c r="AE40" s="366"/>
      <c r="AF40" s="366"/>
      <c r="AG40" s="368"/>
      <c r="AH40" s="366"/>
      <c r="AI40" s="366"/>
      <c r="AJ40" s="368"/>
      <c r="AK40" s="368"/>
      <c r="AL40" s="368"/>
      <c r="AX40" s="6"/>
    </row>
    <row r="41" spans="2:50" s="3" customFormat="1" ht="10.9" customHeight="1" x14ac:dyDescent="0.35">
      <c r="AH41" s="6"/>
      <c r="AI41" s="6"/>
      <c r="AX41" s="6"/>
    </row>
    <row r="42" spans="2:50" s="3" customFormat="1" x14ac:dyDescent="0.35">
      <c r="AH42" s="6"/>
      <c r="AI42" s="6"/>
      <c r="AX42" s="6"/>
    </row>
    <row r="43" spans="2:50" s="3" customFormat="1" ht="7.15" customHeight="1" x14ac:dyDescent="0.35">
      <c r="AH43" s="6"/>
      <c r="AI43" s="6"/>
      <c r="AX43" s="6"/>
    </row>
    <row r="44" spans="2:50" s="3" customFormat="1" x14ac:dyDescent="0.35">
      <c r="AH44" s="6"/>
      <c r="AI44" s="6"/>
      <c r="AX44" s="6"/>
    </row>
    <row r="45" spans="2:50" s="3" customFormat="1" x14ac:dyDescent="0.35">
      <c r="AA45" s="8"/>
      <c r="AH45" s="6"/>
      <c r="AI45" s="6"/>
      <c r="AX45" s="6"/>
    </row>
    <row r="46" spans="2:50" s="3" customFormat="1" ht="15" customHeight="1" x14ac:dyDescent="0.35"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5"/>
      <c r="AN46" s="1"/>
      <c r="AO46" s="1"/>
      <c r="AP46" s="1"/>
      <c r="AQ46" s="1"/>
      <c r="AX46" s="6"/>
    </row>
    <row r="47" spans="2:50" s="3" customFormat="1" x14ac:dyDescent="0.35"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5"/>
      <c r="AN47" s="1"/>
      <c r="AO47" s="1"/>
      <c r="AP47" s="1"/>
      <c r="AQ47" s="1"/>
      <c r="AX47" s="6"/>
    </row>
    <row r="48" spans="2:50" s="3" customFormat="1" ht="14.5" customHeight="1" x14ac:dyDescent="0.35"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5"/>
      <c r="AN48" s="1"/>
      <c r="AO48" s="1"/>
      <c r="AP48" s="1"/>
      <c r="AQ48" s="1"/>
      <c r="AX48" s="6"/>
    </row>
    <row r="49" spans="28:50" s="3" customFormat="1" ht="15" customHeight="1" x14ac:dyDescent="0.35"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5"/>
      <c r="AN49" s="1"/>
      <c r="AO49" s="1"/>
      <c r="AP49" s="1"/>
      <c r="AQ49" s="1"/>
      <c r="AX49" s="6"/>
    </row>
    <row r="50" spans="28:50" s="3" customFormat="1" x14ac:dyDescent="0.35"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5"/>
      <c r="AN50" s="1"/>
      <c r="AO50" s="1"/>
      <c r="AP50" s="1"/>
      <c r="AQ50" s="1"/>
      <c r="AX50" s="6"/>
    </row>
    <row r="51" spans="28:50" s="3" customFormat="1" x14ac:dyDescent="0.35"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5"/>
      <c r="AN51" s="1"/>
      <c r="AO51" s="1"/>
      <c r="AP51" s="1"/>
      <c r="AQ51" s="1"/>
      <c r="AX51" s="6"/>
    </row>
    <row r="52" spans="28:50" s="3" customFormat="1" x14ac:dyDescent="0.35"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5"/>
      <c r="AN52" s="1"/>
      <c r="AO52" s="1"/>
      <c r="AP52" s="1"/>
      <c r="AQ52" s="1"/>
      <c r="AX52" s="6"/>
    </row>
    <row r="53" spans="28:50" s="3" customFormat="1" x14ac:dyDescent="0.35"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5"/>
      <c r="AN53" s="1"/>
      <c r="AO53" s="1"/>
      <c r="AP53" s="1"/>
      <c r="AQ53" s="1"/>
      <c r="AX53" s="6"/>
    </row>
  </sheetData>
  <mergeCells count="30">
    <mergeCell ref="Y3:Z3"/>
    <mergeCell ref="Y4:Z5"/>
    <mergeCell ref="AA4:AA5"/>
    <mergeCell ref="T5:U5"/>
    <mergeCell ref="S6:S7"/>
    <mergeCell ref="T6:U7"/>
    <mergeCell ref="Y7:Z8"/>
    <mergeCell ref="T9:U10"/>
    <mergeCell ref="T15:U16"/>
    <mergeCell ref="Y15:Z16"/>
    <mergeCell ref="E22:E23"/>
    <mergeCell ref="F22:F23"/>
    <mergeCell ref="H22:I23"/>
    <mergeCell ref="M22:N23"/>
    <mergeCell ref="T22:U23"/>
    <mergeCell ref="Y22:Z23"/>
    <mergeCell ref="AD22:AE23"/>
    <mergeCell ref="AJ22:AK23"/>
    <mergeCell ref="C27:C28"/>
    <mergeCell ref="D27:D28"/>
    <mergeCell ref="F27:G28"/>
    <mergeCell ref="M27:N28"/>
    <mergeCell ref="T27:U28"/>
    <mergeCell ref="AD27:AE28"/>
    <mergeCell ref="AJ27:AK28"/>
    <mergeCell ref="D31:V38"/>
    <mergeCell ref="Y32:Z33"/>
    <mergeCell ref="AD32:AE33"/>
    <mergeCell ref="Y38:Z39"/>
    <mergeCell ref="AD38:AE39"/>
  </mergeCells>
  <dataValidations count="2">
    <dataValidation type="list" allowBlank="1" showInputMessage="1" showErrorMessage="1" sqref="AH23 AH28 Z36 AE36" xr:uid="{892B4449-6292-4F16-9637-3F3A896C17CC}">
      <formula1>"--,5,10,15"</formula1>
    </dataValidation>
    <dataValidation type="list" allowBlank="1" showInputMessage="1" showErrorMessage="1" sqref="E22:E23 C27:C28 T5:U5 Y3:Z3" xr:uid="{7E66C2CF-7C58-4842-83DB-02593F24D943}">
      <formula1>"--,1,1.5,2"</formula1>
    </dataValidation>
  </dataValidations>
  <printOptions horizontalCentered="1" verticalCentered="1"/>
  <pageMargins left="0.7" right="0.7" top="0.75" bottom="0.75" header="0.3" footer="0.3"/>
  <pageSetup scale="64" orientation="landscape" r:id="rId1"/>
  <headerFooter>
    <oddHeader>&amp;C&amp;"Arial,Bold Italic"&amp;18
TEMPLATE FOR SOUTHEAST PERPENDICULAR CORNER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Q24" sqref="Q24"/>
    </sheetView>
  </sheetViews>
  <sheetFormatPr defaultColWidth="8.81640625" defaultRowHeight="14.5" x14ac:dyDescent="0.35"/>
  <cols>
    <col min="1" max="16384" width="8.81640625" style="2"/>
  </cols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13459-BB38-444A-9545-BD78965EEB1B}">
  <sheetPr>
    <tabColor rgb="FF00B050"/>
    <pageSetUpPr fitToPage="1"/>
  </sheetPr>
  <dimension ref="A5:AR52"/>
  <sheetViews>
    <sheetView topLeftCell="D1" zoomScale="70" zoomScaleNormal="70" workbookViewId="0">
      <selection activeCell="AB39" sqref="AB39:AC39"/>
    </sheetView>
  </sheetViews>
  <sheetFormatPr defaultColWidth="8.81640625" defaultRowHeight="14.5" x14ac:dyDescent="0.35"/>
  <cols>
    <col min="1" max="4" width="4.7265625" style="6" bestFit="1" customWidth="1"/>
    <col min="5" max="6" width="6.7265625" style="6" bestFit="1" customWidth="1"/>
    <col min="7" max="7" width="2.26953125" style="6" customWidth="1"/>
    <col min="8" max="8" width="12.26953125" style="7" bestFit="1" customWidth="1"/>
    <col min="9" max="9" width="2.7265625" style="6" customWidth="1"/>
    <col min="10" max="10" width="3.1796875" style="6" customWidth="1"/>
    <col min="11" max="12" width="6.7265625" style="6" bestFit="1" customWidth="1"/>
    <col min="13" max="13" width="2.7265625" style="6" customWidth="1"/>
    <col min="14" max="14" width="11.81640625" style="6" bestFit="1" customWidth="1"/>
    <col min="15" max="15" width="2.7265625" style="6" customWidth="1"/>
    <col min="16" max="16" width="5.7265625" style="6" customWidth="1"/>
    <col min="17" max="17" width="6.1796875" style="6" customWidth="1"/>
    <col min="18" max="18" width="1.7265625" style="6" customWidth="1"/>
    <col min="19" max="19" width="3.26953125" style="6" customWidth="1"/>
    <col min="20" max="20" width="12.26953125" style="7" bestFit="1" customWidth="1"/>
    <col min="21" max="21" width="4.7265625" style="6" bestFit="1" customWidth="1"/>
    <col min="22" max="22" width="2.7265625" style="6" customWidth="1"/>
    <col min="23" max="24" width="6.7265625" style="6" bestFit="1" customWidth="1"/>
    <col min="25" max="25" width="2.7265625" style="6" customWidth="1"/>
    <col min="26" max="26" width="11" style="6" bestFit="1" customWidth="1"/>
    <col min="27" max="27" width="2.7265625" style="6" customWidth="1"/>
    <col min="28" max="29" width="4.7265625" style="6" customWidth="1"/>
    <col min="30" max="30" width="3.26953125" style="6" customWidth="1"/>
    <col min="31" max="31" width="11.453125" style="6" customWidth="1"/>
    <col min="32" max="32" width="3.7265625" style="6" customWidth="1"/>
    <col min="33" max="34" width="5.453125" style="6" customWidth="1"/>
    <col min="35" max="35" width="5.7265625" style="6" customWidth="1"/>
    <col min="36" max="36" width="10.26953125" style="3" customWidth="1"/>
    <col min="37" max="37" width="9.453125" style="3" customWidth="1"/>
    <col min="38" max="38" width="5.1796875" style="3" customWidth="1"/>
    <col min="39" max="39" width="4.7265625" style="6" customWidth="1"/>
    <col min="40" max="40" width="2" style="6" customWidth="1"/>
    <col min="41" max="41" width="8.81640625" style="6"/>
    <col min="42" max="42" width="2.1796875" style="6" customWidth="1"/>
    <col min="43" max="16384" width="8.81640625" style="6"/>
  </cols>
  <sheetData>
    <row r="5" spans="4:44" x14ac:dyDescent="0.35">
      <c r="D5" s="366"/>
      <c r="E5" s="366"/>
      <c r="F5" s="366"/>
      <c r="G5" s="366"/>
      <c r="H5" s="380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80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8"/>
      <c r="AK5" s="368"/>
      <c r="AL5" s="368"/>
      <c r="AM5" s="366"/>
      <c r="AN5" s="366"/>
      <c r="AO5" s="366"/>
      <c r="AP5" s="366"/>
      <c r="AQ5" s="366"/>
      <c r="AR5" s="366"/>
    </row>
    <row r="6" spans="4:44" x14ac:dyDescent="0.35">
      <c r="D6" s="366"/>
      <c r="E6" s="366"/>
      <c r="F6" s="366"/>
      <c r="G6" s="366"/>
      <c r="H6" s="380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80"/>
      <c r="U6" s="366"/>
      <c r="V6" s="366"/>
      <c r="W6" s="366"/>
      <c r="X6" s="366"/>
      <c r="Y6" s="366"/>
      <c r="Z6" s="366"/>
      <c r="AA6" s="366"/>
      <c r="AB6" s="366"/>
      <c r="AC6" s="366"/>
      <c r="AD6" s="366"/>
      <c r="AE6" s="366"/>
      <c r="AF6" s="366"/>
      <c r="AG6" s="366"/>
      <c r="AH6" s="366"/>
      <c r="AI6" s="366"/>
      <c r="AJ6" s="368"/>
      <c r="AK6" s="368"/>
      <c r="AL6" s="368"/>
      <c r="AM6" s="366"/>
      <c r="AN6" s="366"/>
      <c r="AO6" s="366"/>
      <c r="AP6" s="366"/>
      <c r="AQ6" s="366"/>
      <c r="AR6" s="366"/>
    </row>
    <row r="7" spans="4:44" x14ac:dyDescent="0.35">
      <c r="D7" s="366"/>
      <c r="E7" s="366"/>
      <c r="F7" s="366"/>
      <c r="G7" s="366"/>
      <c r="H7" s="380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380"/>
      <c r="U7" s="366"/>
      <c r="V7" s="366"/>
      <c r="W7" s="366"/>
      <c r="X7" s="366"/>
      <c r="Y7" s="366"/>
      <c r="Z7" s="366"/>
      <c r="AA7" s="366"/>
      <c r="AB7" s="366"/>
      <c r="AC7" s="366"/>
      <c r="AD7" s="366"/>
      <c r="AE7" s="366"/>
      <c r="AF7" s="366"/>
      <c r="AG7" s="366"/>
      <c r="AH7" s="366"/>
      <c r="AI7" s="366"/>
      <c r="AJ7" s="368"/>
      <c r="AK7" s="368"/>
      <c r="AL7" s="368"/>
      <c r="AM7" s="366"/>
      <c r="AN7" s="366"/>
      <c r="AO7" s="366"/>
      <c r="AP7" s="366"/>
      <c r="AQ7" s="366"/>
      <c r="AR7" s="366"/>
    </row>
    <row r="8" spans="4:44" x14ac:dyDescent="0.35">
      <c r="D8" s="366"/>
      <c r="E8" s="366"/>
      <c r="F8" s="366"/>
      <c r="G8" s="366"/>
      <c r="H8" s="380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80"/>
      <c r="U8" s="366"/>
      <c r="V8" s="366"/>
      <c r="W8" s="366"/>
      <c r="X8" s="366"/>
      <c r="Y8" s="366"/>
      <c r="Z8" s="366"/>
      <c r="AA8" s="366"/>
      <c r="AB8" s="366"/>
      <c r="AC8" s="366"/>
      <c r="AD8" s="366"/>
      <c r="AE8" s="366"/>
      <c r="AF8" s="366"/>
      <c r="AG8" s="366"/>
      <c r="AH8" s="366"/>
      <c r="AI8" s="366"/>
      <c r="AJ8" s="368"/>
      <c r="AK8" s="368"/>
      <c r="AL8" s="368"/>
      <c r="AM8" s="366"/>
      <c r="AN8" s="366"/>
      <c r="AO8" s="366"/>
      <c r="AP8" s="366"/>
      <c r="AQ8" s="366"/>
      <c r="AR8" s="366"/>
    </row>
    <row r="9" spans="4:44" x14ac:dyDescent="0.35">
      <c r="D9" s="366"/>
      <c r="E9" s="366"/>
      <c r="F9" s="366"/>
      <c r="G9" s="366"/>
      <c r="H9" s="380"/>
      <c r="I9" s="366"/>
      <c r="J9" s="366"/>
      <c r="K9" s="366"/>
      <c r="L9" s="366"/>
      <c r="M9" s="366"/>
      <c r="N9" s="366"/>
      <c r="O9" s="366"/>
      <c r="P9" s="366"/>
      <c r="Q9" s="366"/>
      <c r="R9" s="366"/>
      <c r="S9" s="366"/>
      <c r="T9" s="380"/>
      <c r="U9" s="366"/>
      <c r="V9" s="366"/>
      <c r="W9" s="366"/>
      <c r="X9" s="366"/>
      <c r="Y9" s="366"/>
      <c r="Z9" s="366"/>
      <c r="AA9" s="366"/>
      <c r="AB9" s="366"/>
      <c r="AC9" s="366"/>
      <c r="AD9" s="366"/>
      <c r="AE9" s="366"/>
      <c r="AF9" s="366"/>
      <c r="AG9" s="366"/>
      <c r="AH9" s="366"/>
      <c r="AI9" s="366"/>
      <c r="AJ9" s="368"/>
      <c r="AK9" s="368"/>
      <c r="AL9" s="368"/>
      <c r="AM9" s="366"/>
      <c r="AN9" s="366"/>
      <c r="AO9" s="366"/>
      <c r="AP9" s="366"/>
      <c r="AQ9" s="366"/>
      <c r="AR9" s="366"/>
    </row>
    <row r="10" spans="4:44" x14ac:dyDescent="0.35">
      <c r="D10" s="366"/>
      <c r="E10" s="366"/>
      <c r="F10" s="366"/>
      <c r="G10" s="366"/>
      <c r="H10" s="380"/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80"/>
      <c r="U10" s="366"/>
      <c r="V10" s="366"/>
      <c r="W10" s="366"/>
      <c r="X10" s="366"/>
      <c r="Y10" s="366"/>
      <c r="Z10" s="366"/>
      <c r="AA10" s="366"/>
      <c r="AB10" s="366"/>
      <c r="AC10" s="366"/>
      <c r="AD10" s="366"/>
      <c r="AE10" s="366"/>
      <c r="AF10" s="366"/>
      <c r="AG10" s="366"/>
      <c r="AH10" s="366"/>
      <c r="AI10" s="366"/>
      <c r="AJ10" s="368"/>
      <c r="AK10" s="368"/>
      <c r="AL10" s="368"/>
      <c r="AM10" s="366"/>
      <c r="AN10" s="366"/>
      <c r="AO10" s="366"/>
      <c r="AP10" s="366"/>
      <c r="AQ10" s="366"/>
      <c r="AR10" s="366"/>
    </row>
    <row r="11" spans="4:44" x14ac:dyDescent="0.35">
      <c r="D11" s="366"/>
      <c r="E11" s="366"/>
      <c r="F11" s="366"/>
      <c r="G11" s="366"/>
      <c r="H11" s="380"/>
      <c r="I11" s="366"/>
      <c r="J11" s="366"/>
      <c r="K11" s="366"/>
      <c r="L11" s="366"/>
      <c r="M11" s="366"/>
      <c r="N11" s="366"/>
      <c r="O11" s="366"/>
      <c r="P11" s="366"/>
      <c r="Q11" s="366"/>
      <c r="R11" s="366"/>
      <c r="S11" s="366"/>
      <c r="T11" s="380"/>
      <c r="U11" s="366"/>
      <c r="V11" s="366"/>
      <c r="W11" s="366"/>
      <c r="X11" s="366"/>
      <c r="Y11" s="366"/>
      <c r="Z11" s="366"/>
      <c r="AA11" s="366"/>
      <c r="AB11" s="366"/>
      <c r="AC11" s="366"/>
      <c r="AD11" s="366"/>
      <c r="AE11" s="366"/>
      <c r="AF11" s="366"/>
      <c r="AG11" s="366"/>
      <c r="AH11" s="366"/>
      <c r="AI11" s="366"/>
      <c r="AJ11" s="368"/>
      <c r="AK11" s="368"/>
      <c r="AL11" s="368"/>
      <c r="AM11" s="366"/>
      <c r="AN11" s="366"/>
      <c r="AO11" s="366"/>
      <c r="AP11" s="366"/>
      <c r="AQ11" s="366"/>
      <c r="AR11" s="366"/>
    </row>
    <row r="12" spans="4:44" x14ac:dyDescent="0.35">
      <c r="D12" s="366"/>
      <c r="E12" s="366"/>
      <c r="F12" s="366"/>
      <c r="G12" s="366"/>
      <c r="H12" s="380"/>
      <c r="I12" s="366"/>
      <c r="J12" s="366"/>
      <c r="K12" s="366"/>
      <c r="L12" s="366"/>
      <c r="M12" s="366"/>
      <c r="N12" s="366"/>
      <c r="O12" s="366"/>
      <c r="P12" s="366"/>
      <c r="Q12" s="366"/>
      <c r="R12" s="366"/>
      <c r="S12" s="366"/>
      <c r="T12" s="380"/>
      <c r="U12" s="366"/>
      <c r="V12" s="366"/>
      <c r="W12" s="366"/>
      <c r="X12" s="366"/>
      <c r="Y12" s="366"/>
      <c r="Z12" s="366"/>
      <c r="AA12" s="366"/>
      <c r="AB12" s="366"/>
      <c r="AC12" s="366"/>
      <c r="AD12" s="366"/>
      <c r="AE12" s="366"/>
      <c r="AF12" s="366"/>
      <c r="AG12" s="366"/>
      <c r="AH12" s="366"/>
      <c r="AI12" s="366"/>
      <c r="AJ12" s="368"/>
      <c r="AK12" s="368"/>
      <c r="AL12" s="368"/>
      <c r="AM12" s="366"/>
      <c r="AN12" s="366"/>
      <c r="AO12" s="366"/>
      <c r="AP12" s="366"/>
      <c r="AQ12" s="366"/>
      <c r="AR12" s="366"/>
    </row>
    <row r="13" spans="4:44" ht="12" customHeight="1" x14ac:dyDescent="0.35">
      <c r="D13" s="366"/>
      <c r="E13" s="366"/>
      <c r="F13" s="366"/>
      <c r="G13" s="366"/>
      <c r="H13" s="380"/>
      <c r="I13" s="366"/>
      <c r="J13" s="366"/>
      <c r="K13" s="366"/>
      <c r="L13" s="366"/>
      <c r="M13" s="366"/>
      <c r="N13" s="366"/>
      <c r="O13" s="366"/>
      <c r="P13" s="366"/>
      <c r="Q13" s="366"/>
      <c r="R13" s="366"/>
      <c r="S13" s="366"/>
      <c r="T13" s="380"/>
      <c r="U13" s="366"/>
      <c r="V13" s="366"/>
      <c r="W13" s="366"/>
      <c r="X13" s="366"/>
      <c r="Y13" s="366"/>
      <c r="Z13" s="366"/>
      <c r="AA13" s="366"/>
      <c r="AB13" s="366"/>
      <c r="AC13" s="366"/>
      <c r="AD13" s="366"/>
      <c r="AE13" s="366"/>
      <c r="AF13" s="366"/>
      <c r="AG13" s="366"/>
      <c r="AH13" s="366"/>
      <c r="AI13" s="366"/>
      <c r="AJ13" s="368"/>
      <c r="AK13" s="368"/>
      <c r="AL13" s="368"/>
      <c r="AM13" s="366"/>
      <c r="AN13" s="366"/>
      <c r="AO13" s="366"/>
      <c r="AP13" s="366"/>
      <c r="AQ13" s="366"/>
      <c r="AR13" s="366"/>
    </row>
    <row r="14" spans="4:44" x14ac:dyDescent="0.35">
      <c r="D14" s="366"/>
      <c r="E14" s="366"/>
      <c r="F14" s="366"/>
      <c r="G14" s="366"/>
      <c r="H14" s="380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80"/>
      <c r="U14" s="366"/>
      <c r="V14" s="366"/>
      <c r="W14" s="366"/>
      <c r="X14" s="366"/>
      <c r="Y14" s="366"/>
      <c r="Z14" s="366"/>
      <c r="AA14" s="366"/>
      <c r="AB14" s="366"/>
      <c r="AC14" s="366"/>
      <c r="AD14" s="366"/>
      <c r="AE14" s="366"/>
      <c r="AF14" s="366"/>
      <c r="AG14" s="366"/>
      <c r="AH14" s="366"/>
      <c r="AI14" s="417"/>
      <c r="AJ14" s="368"/>
      <c r="AK14" s="368"/>
      <c r="AL14" s="368"/>
      <c r="AM14" s="366"/>
      <c r="AN14" s="366"/>
      <c r="AO14" s="366"/>
      <c r="AP14" s="366"/>
      <c r="AQ14" s="366"/>
      <c r="AR14" s="366"/>
    </row>
    <row r="15" spans="4:44" x14ac:dyDescent="0.35">
      <c r="D15" s="366"/>
      <c r="E15" s="366"/>
      <c r="F15" s="366"/>
      <c r="G15" s="366"/>
      <c r="H15" s="380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80"/>
      <c r="U15" s="366"/>
      <c r="V15" s="366"/>
      <c r="W15" s="366"/>
      <c r="X15" s="366"/>
      <c r="Y15" s="366"/>
      <c r="Z15" s="366"/>
      <c r="AA15" s="366"/>
      <c r="AB15" s="366"/>
      <c r="AC15" s="366"/>
      <c r="AD15" s="366"/>
      <c r="AE15" s="366"/>
      <c r="AF15" s="366"/>
      <c r="AG15" s="366"/>
      <c r="AH15" s="366"/>
      <c r="AI15" s="366"/>
      <c r="AJ15" s="366"/>
      <c r="AK15" s="366"/>
      <c r="AL15" s="368"/>
      <c r="AM15" s="366"/>
      <c r="AN15" s="366"/>
      <c r="AO15" s="366"/>
      <c r="AP15" s="366"/>
      <c r="AQ15" s="366"/>
      <c r="AR15" s="366"/>
    </row>
    <row r="16" spans="4:44" ht="15" thickBot="1" x14ac:dyDescent="0.4">
      <c r="D16" s="366"/>
      <c r="E16" s="366"/>
      <c r="F16" s="366"/>
      <c r="G16" s="366"/>
      <c r="H16" s="380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80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366"/>
      <c r="AG16" s="366"/>
      <c r="AH16" s="366"/>
      <c r="AI16" s="366"/>
      <c r="AJ16" s="366"/>
      <c r="AK16" s="366"/>
      <c r="AL16" s="366"/>
      <c r="AM16" s="366"/>
      <c r="AN16" s="366"/>
      <c r="AO16" s="366"/>
      <c r="AP16" s="366"/>
      <c r="AQ16" s="366"/>
      <c r="AR16" s="366"/>
    </row>
    <row r="17" spans="1:44" ht="18.5" x14ac:dyDescent="0.35">
      <c r="D17" s="366"/>
      <c r="E17" s="366"/>
      <c r="F17" s="366"/>
      <c r="G17" s="366"/>
      <c r="H17" s="380"/>
      <c r="I17" s="366"/>
      <c r="J17" s="366"/>
      <c r="K17" s="366"/>
      <c r="L17" s="366"/>
      <c r="M17" s="366"/>
      <c r="N17" s="366"/>
      <c r="O17" s="366"/>
      <c r="P17" s="366"/>
      <c r="Q17" s="366"/>
      <c r="R17" s="366"/>
      <c r="S17" s="366"/>
      <c r="T17" s="380"/>
      <c r="U17" s="366"/>
      <c r="V17" s="366"/>
      <c r="W17" s="366"/>
      <c r="X17" s="366"/>
      <c r="Y17" s="366"/>
      <c r="Z17" s="366"/>
      <c r="AA17" s="366"/>
      <c r="AB17" s="366"/>
      <c r="AC17" s="366"/>
      <c r="AD17" s="366"/>
      <c r="AE17" s="366"/>
      <c r="AF17" s="366"/>
      <c r="AG17" s="366"/>
      <c r="AH17" s="366"/>
      <c r="AI17" s="366"/>
      <c r="AJ17" s="366"/>
      <c r="AK17" s="275"/>
      <c r="AL17" s="600">
        <f>AL22-AL20*AM20</f>
        <v>683.38118779342733</v>
      </c>
      <c r="AM17" s="601"/>
      <c r="AN17" s="366"/>
      <c r="AO17" s="366"/>
      <c r="AP17" s="366"/>
      <c r="AQ17" s="366"/>
      <c r="AR17" s="366"/>
    </row>
    <row r="18" spans="1:44" ht="19" thickBot="1" x14ac:dyDescent="0.4">
      <c r="A18" s="276"/>
      <c r="B18" s="276"/>
      <c r="C18" s="276"/>
      <c r="D18" s="369"/>
      <c r="E18" s="366"/>
      <c r="F18" s="366"/>
      <c r="G18" s="366"/>
      <c r="H18" s="380"/>
      <c r="I18" s="366"/>
      <c r="J18" s="369"/>
      <c r="K18" s="369"/>
      <c r="L18" s="369"/>
      <c r="M18" s="369"/>
      <c r="N18" s="369"/>
      <c r="O18" s="369"/>
      <c r="P18" s="366"/>
      <c r="Q18" s="366"/>
      <c r="R18" s="366"/>
      <c r="S18" s="366"/>
      <c r="T18" s="380"/>
      <c r="U18" s="366"/>
      <c r="V18" s="366"/>
      <c r="W18" s="366"/>
      <c r="X18" s="366"/>
      <c r="Y18" s="366"/>
      <c r="Z18" s="366"/>
      <c r="AA18" s="369"/>
      <c r="AB18" s="366"/>
      <c r="AC18" s="366"/>
      <c r="AD18" s="366"/>
      <c r="AE18" s="366"/>
      <c r="AF18" s="366"/>
      <c r="AG18" s="32"/>
      <c r="AH18" s="277"/>
      <c r="AI18" s="277"/>
      <c r="AJ18" s="277"/>
      <c r="AK18" s="278"/>
      <c r="AL18" s="602"/>
      <c r="AM18" s="603"/>
      <c r="AN18" s="368"/>
      <c r="AO18" s="417"/>
      <c r="AP18" s="417"/>
      <c r="AQ18" s="368"/>
      <c r="AR18" s="366"/>
    </row>
    <row r="19" spans="1:44" ht="18.5" x14ac:dyDescent="0.35">
      <c r="A19" s="276"/>
      <c r="B19" s="276"/>
      <c r="C19" s="276"/>
      <c r="D19" s="369"/>
      <c r="E19" s="366"/>
      <c r="F19" s="366"/>
      <c r="G19" s="366"/>
      <c r="H19" s="380"/>
      <c r="I19" s="366"/>
      <c r="J19" s="369"/>
      <c r="K19" s="369"/>
      <c r="L19" s="369"/>
      <c r="M19" s="369"/>
      <c r="N19" s="369"/>
      <c r="O19" s="369"/>
      <c r="P19" s="366"/>
      <c r="Q19" s="366"/>
      <c r="R19" s="366"/>
      <c r="S19" s="366"/>
      <c r="T19" s="380"/>
      <c r="U19" s="366"/>
      <c r="V19" s="366"/>
      <c r="W19" s="366"/>
      <c r="X19" s="366"/>
      <c r="Y19" s="366"/>
      <c r="Z19" s="366"/>
      <c r="AA19" s="369"/>
      <c r="AB19" s="366"/>
      <c r="AC19" s="366"/>
      <c r="AD19" s="366"/>
      <c r="AE19" s="366"/>
      <c r="AF19" s="366"/>
      <c r="AG19" s="75"/>
      <c r="AH19" s="25"/>
      <c r="AI19" s="25"/>
      <c r="AJ19" s="25"/>
      <c r="AK19" s="275"/>
      <c r="AL19" s="279"/>
      <c r="AM19" s="280"/>
      <c r="AN19" s="368"/>
      <c r="AO19" s="417"/>
      <c r="AP19" s="417"/>
      <c r="AQ19" s="368"/>
      <c r="AR19" s="366"/>
    </row>
    <row r="20" spans="1:44" ht="58.15" customHeight="1" x14ac:dyDescent="0.35">
      <c r="A20" s="276"/>
      <c r="B20" s="276"/>
      <c r="C20" s="276"/>
      <c r="D20" s="369"/>
      <c r="E20" s="366"/>
      <c r="F20" s="366"/>
      <c r="G20" s="366"/>
      <c r="H20" s="380"/>
      <c r="I20" s="366"/>
      <c r="J20" s="369"/>
      <c r="K20" s="369"/>
      <c r="L20" s="369"/>
      <c r="M20" s="369"/>
      <c r="N20" s="369"/>
      <c r="O20" s="369"/>
      <c r="P20" s="366"/>
      <c r="Q20" s="366"/>
      <c r="R20" s="366"/>
      <c r="S20" s="366"/>
      <c r="T20" s="380"/>
      <c r="U20" s="366"/>
      <c r="V20" s="366"/>
      <c r="W20" s="366"/>
      <c r="X20" s="366"/>
      <c r="Y20" s="366"/>
      <c r="Z20" s="366"/>
      <c r="AA20" s="369"/>
      <c r="AB20" s="366"/>
      <c r="AC20" s="366"/>
      <c r="AD20" s="366"/>
      <c r="AE20" s="32"/>
      <c r="AF20" s="75"/>
      <c r="AG20" s="33"/>
      <c r="AH20" s="33"/>
      <c r="AI20" s="32"/>
      <c r="AJ20" s="281"/>
      <c r="AK20" s="25"/>
      <c r="AL20" s="231">
        <f>AL25</f>
        <v>1.126760563379257E-2</v>
      </c>
      <c r="AM20" s="232">
        <v>5.9</v>
      </c>
      <c r="AN20" s="8"/>
      <c r="AO20" s="417"/>
      <c r="AP20" s="417"/>
      <c r="AQ20" s="368"/>
      <c r="AR20" s="366"/>
    </row>
    <row r="21" spans="1:44" s="3" customFormat="1" ht="21.5" thickBot="1" x14ac:dyDescent="0.4">
      <c r="A21" s="276"/>
      <c r="B21" s="276"/>
      <c r="C21" s="276"/>
      <c r="D21" s="369"/>
      <c r="E21" s="368"/>
      <c r="F21" s="368"/>
      <c r="G21" s="368"/>
      <c r="H21" s="405"/>
      <c r="I21" s="221"/>
      <c r="J21" s="369"/>
      <c r="K21" s="369"/>
      <c r="L21" s="369"/>
      <c r="M21" s="369"/>
      <c r="N21" s="369"/>
      <c r="O21" s="369"/>
      <c r="P21" s="368"/>
      <c r="Q21" s="368"/>
      <c r="R21" s="366"/>
      <c r="S21" s="368"/>
      <c r="T21" s="405"/>
      <c r="U21" s="221"/>
      <c r="V21" s="366"/>
      <c r="W21" s="221"/>
      <c r="X21" s="221"/>
      <c r="Y21" s="221"/>
      <c r="Z21" s="221"/>
      <c r="AA21" s="369"/>
      <c r="AB21" s="221"/>
      <c r="AC21" s="221"/>
      <c r="AD21" s="33"/>
      <c r="AE21" s="75"/>
      <c r="AF21" s="33"/>
      <c r="AG21" s="33"/>
      <c r="AH21" s="33"/>
      <c r="AI21" s="25"/>
      <c r="AJ21" s="25"/>
      <c r="AK21" s="25"/>
      <c r="AL21" s="279"/>
      <c r="AM21" s="280"/>
      <c r="AN21" s="8"/>
      <c r="AO21" s="411" t="s">
        <v>4</v>
      </c>
      <c r="AP21" s="368"/>
      <c r="AQ21" s="368"/>
      <c r="AR21" s="368"/>
    </row>
    <row r="22" spans="1:44" ht="25.15" customHeight="1" thickBot="1" x14ac:dyDescent="0.5">
      <c r="A22" s="276"/>
      <c r="B22" s="276"/>
      <c r="C22" s="276"/>
      <c r="D22" s="207"/>
      <c r="E22" s="618">
        <v>684.59</v>
      </c>
      <c r="F22" s="619"/>
      <c r="G22" s="10"/>
      <c r="H22" s="282">
        <f>(E22-K22)/H23</f>
        <v>6.4999999999997726E-2</v>
      </c>
      <c r="I22" s="10"/>
      <c r="J22" s="369"/>
      <c r="K22" s="600">
        <v>683.94</v>
      </c>
      <c r="L22" s="601"/>
      <c r="M22" s="30"/>
      <c r="N22" s="235">
        <f>(K22-P22)/N23</f>
        <v>2.0000000000209182E-3</v>
      </c>
      <c r="O22" s="30"/>
      <c r="P22" s="600">
        <v>683.93</v>
      </c>
      <c r="Q22" s="601"/>
      <c r="R22" s="366"/>
      <c r="S22" s="10"/>
      <c r="T22" s="176">
        <f>(P22-W22)/T23</f>
        <v>2.799999999999727E-2</v>
      </c>
      <c r="U22" s="10"/>
      <c r="V22" s="366"/>
      <c r="W22" s="600">
        <v>683.79</v>
      </c>
      <c r="X22" s="601"/>
      <c r="Y22" s="30"/>
      <c r="Z22" s="235">
        <f>(W22-AL17)/Z23</f>
        <v>1.6352488262905352E-2</v>
      </c>
      <c r="AA22" s="30"/>
      <c r="AB22" s="30"/>
      <c r="AC22" s="30"/>
      <c r="AD22" s="75"/>
      <c r="AE22" s="33"/>
      <c r="AF22" s="33"/>
      <c r="AG22" s="33"/>
      <c r="AH22" s="33"/>
      <c r="AI22" s="25"/>
      <c r="AJ22" s="25"/>
      <c r="AK22" s="25"/>
      <c r="AL22" s="604">
        <f>AO22-2.2/100*AQ22+0.5/12</f>
        <v>683.44766666666669</v>
      </c>
      <c r="AM22" s="605"/>
      <c r="AN22" s="8"/>
      <c r="AO22" s="616">
        <v>683.45</v>
      </c>
      <c r="AP22" s="164"/>
      <c r="AQ22" s="598">
        <v>2</v>
      </c>
      <c r="AR22" s="366"/>
    </row>
    <row r="23" spans="1:44" ht="19.899999999999999" customHeight="1" thickBot="1" x14ac:dyDescent="0.4">
      <c r="A23" s="276"/>
      <c r="B23" s="276"/>
      <c r="C23" s="276"/>
      <c r="D23" s="207"/>
      <c r="E23" s="620"/>
      <c r="F23" s="621"/>
      <c r="G23" s="12"/>
      <c r="H23" s="283">
        <v>10</v>
      </c>
      <c r="I23" s="12"/>
      <c r="J23" s="369"/>
      <c r="K23" s="602"/>
      <c r="L23" s="603"/>
      <c r="M23" s="31"/>
      <c r="N23" s="237">
        <v>5</v>
      </c>
      <c r="O23" s="31"/>
      <c r="P23" s="602"/>
      <c r="Q23" s="603"/>
      <c r="R23" s="366"/>
      <c r="S23" s="12"/>
      <c r="T23" s="177">
        <v>5</v>
      </c>
      <c r="U23" s="12"/>
      <c r="V23" s="366"/>
      <c r="W23" s="602"/>
      <c r="X23" s="603"/>
      <c r="Y23" s="31"/>
      <c r="Z23" s="237">
        <v>25</v>
      </c>
      <c r="AA23" s="31"/>
      <c r="AB23" s="31"/>
      <c r="AC23" s="31"/>
      <c r="AD23" s="32"/>
      <c r="AE23" s="33"/>
      <c r="AF23" s="33"/>
      <c r="AG23" s="33"/>
      <c r="AH23" s="33"/>
      <c r="AI23" s="25"/>
      <c r="AJ23" s="25"/>
      <c r="AK23" s="25"/>
      <c r="AL23" s="606"/>
      <c r="AM23" s="607"/>
      <c r="AN23" s="8"/>
      <c r="AO23" s="617"/>
      <c r="AP23" s="164"/>
      <c r="AQ23" s="599"/>
      <c r="AR23" s="366"/>
    </row>
    <row r="24" spans="1:44" ht="18" customHeight="1" x14ac:dyDescent="0.45">
      <c r="A24" s="276"/>
      <c r="B24" s="276"/>
      <c r="C24" s="276"/>
      <c r="D24" s="207"/>
      <c r="E24" s="188"/>
      <c r="F24" s="187"/>
      <c r="G24" s="363"/>
      <c r="H24" s="363"/>
      <c r="I24" s="363"/>
      <c r="J24" s="369"/>
      <c r="K24" s="161"/>
      <c r="L24" s="160"/>
      <c r="M24" s="365"/>
      <c r="N24" s="365"/>
      <c r="O24" s="365"/>
      <c r="P24" s="161"/>
      <c r="Q24" s="160"/>
      <c r="R24" s="366"/>
      <c r="S24" s="363"/>
      <c r="T24" s="363"/>
      <c r="U24" s="363"/>
      <c r="V24" s="366"/>
      <c r="W24" s="161"/>
      <c r="X24" s="160"/>
      <c r="Y24" s="284"/>
      <c r="Z24" s="284"/>
      <c r="AA24" s="284"/>
      <c r="AB24" s="284"/>
      <c r="AC24" s="284"/>
      <c r="AD24" s="284"/>
      <c r="AE24" s="284"/>
      <c r="AF24" s="24"/>
      <c r="AG24" s="24"/>
      <c r="AH24" s="24"/>
      <c r="AI24" s="25"/>
      <c r="AJ24" s="25"/>
      <c r="AK24" s="25"/>
      <c r="AL24" s="285"/>
      <c r="AM24" s="286"/>
      <c r="AN24" s="8"/>
      <c r="AO24" s="383"/>
      <c r="AP24" s="383"/>
      <c r="AQ24" s="383"/>
      <c r="AR24" s="366"/>
    </row>
    <row r="25" spans="1:44" ht="56.5" customHeight="1" x14ac:dyDescent="0.45">
      <c r="A25" s="276"/>
      <c r="B25" s="276"/>
      <c r="C25" s="276"/>
      <c r="D25" s="207"/>
      <c r="E25" s="287">
        <f>(E22-E27)/F25</f>
        <v>1.0000000000013642E-2</v>
      </c>
      <c r="F25" s="288">
        <v>5</v>
      </c>
      <c r="G25" s="363"/>
      <c r="H25" s="362" t="s">
        <v>1</v>
      </c>
      <c r="I25" s="363"/>
      <c r="J25" s="369"/>
      <c r="K25" s="231">
        <f>(K22-K27)/L25</f>
        <v>2.0000000000209182E-3</v>
      </c>
      <c r="L25" s="232">
        <v>5</v>
      </c>
      <c r="M25" s="365"/>
      <c r="N25" s="364" t="s">
        <v>13</v>
      </c>
      <c r="O25" s="365"/>
      <c r="P25" s="231">
        <f>(P22-P27)/Q25</f>
        <v>1.9999999999981812E-3</v>
      </c>
      <c r="Q25" s="232">
        <v>5</v>
      </c>
      <c r="R25" s="366"/>
      <c r="S25" s="363"/>
      <c r="T25" s="362" t="s">
        <v>0</v>
      </c>
      <c r="U25" s="363"/>
      <c r="V25" s="366"/>
      <c r="W25" s="231">
        <f>(W22-W27)/X25</f>
        <v>1.9999999999981812E-3</v>
      </c>
      <c r="X25" s="232">
        <v>5</v>
      </c>
      <c r="Y25" s="284"/>
      <c r="Z25" s="281"/>
      <c r="AA25" s="284"/>
      <c r="AB25" s="284"/>
      <c r="AC25" s="284"/>
      <c r="AD25" s="284"/>
      <c r="AE25" s="364" t="s">
        <v>13</v>
      </c>
      <c r="AF25" s="365"/>
      <c r="AG25" s="365"/>
      <c r="AH25" s="365"/>
      <c r="AI25" s="365"/>
      <c r="AJ25" s="281"/>
      <c r="AK25" s="289"/>
      <c r="AL25" s="290">
        <f>(AL29-AL22)/AM25</f>
        <v>1.126760563379257E-2</v>
      </c>
      <c r="AM25" s="291">
        <v>7.1</v>
      </c>
      <c r="AN25" s="8"/>
      <c r="AO25" s="366"/>
      <c r="AP25" s="221"/>
      <c r="AQ25" s="383"/>
      <c r="AR25" s="366"/>
    </row>
    <row r="26" spans="1:44" ht="19" thickBot="1" x14ac:dyDescent="0.5">
      <c r="A26" s="276"/>
      <c r="B26" s="276"/>
      <c r="C26" s="276"/>
      <c r="D26" s="207"/>
      <c r="E26" s="292"/>
      <c r="F26" s="293"/>
      <c r="G26" s="363"/>
      <c r="H26" s="363"/>
      <c r="I26" s="363"/>
      <c r="J26" s="369"/>
      <c r="K26" s="26"/>
      <c r="L26" s="294"/>
      <c r="M26" s="365"/>
      <c r="N26" s="365"/>
      <c r="O26" s="365"/>
      <c r="P26" s="26"/>
      <c r="Q26" s="294"/>
      <c r="R26" s="366"/>
      <c r="S26" s="363"/>
      <c r="T26" s="363"/>
      <c r="U26" s="363"/>
      <c r="V26" s="366"/>
      <c r="W26" s="26"/>
      <c r="X26" s="294"/>
      <c r="Y26" s="284"/>
      <c r="Z26" s="284"/>
      <c r="AA26" s="284"/>
      <c r="AB26" s="284"/>
      <c r="AC26" s="284"/>
      <c r="AD26" s="284"/>
      <c r="AE26" s="365"/>
      <c r="AF26" s="365"/>
      <c r="AG26" s="365"/>
      <c r="AH26" s="365"/>
      <c r="AI26" s="365"/>
      <c r="AJ26" s="289"/>
      <c r="AK26" s="289"/>
      <c r="AL26" s="285"/>
      <c r="AM26" s="286"/>
      <c r="AN26" s="8"/>
      <c r="AO26" s="366"/>
      <c r="AP26" s="221"/>
      <c r="AQ26" s="383"/>
      <c r="AR26" s="366"/>
    </row>
    <row r="27" spans="1:44" ht="21.5" thickBot="1" x14ac:dyDescent="0.5">
      <c r="A27" s="276"/>
      <c r="B27" s="276"/>
      <c r="C27" s="276"/>
      <c r="D27" s="207"/>
      <c r="E27" s="618">
        <v>684.54</v>
      </c>
      <c r="F27" s="619"/>
      <c r="G27" s="10"/>
      <c r="H27" s="282">
        <f>(E27-K27)/H28</f>
        <v>6.1000000000001366E-2</v>
      </c>
      <c r="I27" s="10"/>
      <c r="J27" s="369"/>
      <c r="K27" s="600">
        <v>683.93</v>
      </c>
      <c r="L27" s="601"/>
      <c r="M27" s="30"/>
      <c r="N27" s="235">
        <f>(K27-P27)/N28</f>
        <v>1.9999999999981812E-3</v>
      </c>
      <c r="O27" s="30"/>
      <c r="P27" s="600">
        <v>683.92</v>
      </c>
      <c r="Q27" s="601"/>
      <c r="R27" s="366"/>
      <c r="S27" s="10"/>
      <c r="T27" s="176">
        <f>(P27-AB33)/T28</f>
        <v>5.8466666666663517E-2</v>
      </c>
      <c r="U27" s="10"/>
      <c r="V27" s="366"/>
      <c r="W27" s="600">
        <v>683.78</v>
      </c>
      <c r="X27" s="601"/>
      <c r="Y27" s="284"/>
      <c r="Z27" s="284"/>
      <c r="AA27" s="284"/>
      <c r="AB27" s="284"/>
      <c r="AC27" s="284"/>
      <c r="AD27" s="284"/>
      <c r="AE27" s="365"/>
      <c r="AF27" s="365"/>
      <c r="AG27" s="365"/>
      <c r="AH27" s="365"/>
      <c r="AI27" s="365"/>
      <c r="AJ27" s="43"/>
      <c r="AK27" s="43"/>
      <c r="AL27" s="285"/>
      <c r="AM27" s="286"/>
      <c r="AN27" s="8"/>
      <c r="AO27" s="366"/>
      <c r="AP27" s="368"/>
      <c r="AQ27" s="368"/>
      <c r="AR27" s="366"/>
    </row>
    <row r="28" spans="1:44" ht="21.5" thickBot="1" x14ac:dyDescent="0.4">
      <c r="A28" s="276"/>
      <c r="B28" s="276"/>
      <c r="C28" s="276"/>
      <c r="D28" s="207"/>
      <c r="E28" s="620"/>
      <c r="F28" s="621"/>
      <c r="G28" s="12"/>
      <c r="H28" s="283">
        <v>10</v>
      </c>
      <c r="I28" s="12"/>
      <c r="J28" s="369"/>
      <c r="K28" s="602"/>
      <c r="L28" s="603"/>
      <c r="M28" s="31"/>
      <c r="N28" s="237">
        <v>5</v>
      </c>
      <c r="O28" s="31"/>
      <c r="P28" s="602"/>
      <c r="Q28" s="603"/>
      <c r="R28" s="366"/>
      <c r="S28" s="12"/>
      <c r="T28" s="177">
        <v>5</v>
      </c>
      <c r="U28" s="12"/>
      <c r="V28" s="366"/>
      <c r="W28" s="602"/>
      <c r="X28" s="603"/>
      <c r="Y28" s="284"/>
      <c r="Z28" s="284"/>
      <c r="AA28" s="284"/>
      <c r="AB28" s="284"/>
      <c r="AC28" s="284"/>
      <c r="AD28" s="284"/>
      <c r="AE28" s="365"/>
      <c r="AF28" s="365"/>
      <c r="AG28" s="365"/>
      <c r="AH28" s="365"/>
      <c r="AI28" s="365"/>
      <c r="AJ28" s="43"/>
      <c r="AK28" s="43"/>
      <c r="AL28" s="285"/>
      <c r="AM28" s="286"/>
      <c r="AN28" s="8"/>
      <c r="AO28" s="366"/>
      <c r="AP28" s="368"/>
      <c r="AQ28" s="368"/>
      <c r="AR28" s="366"/>
    </row>
    <row r="29" spans="1:44" ht="15" customHeight="1" x14ac:dyDescent="0.35">
      <c r="A29" s="276"/>
      <c r="B29" s="276"/>
      <c r="C29" s="276"/>
      <c r="D29" s="369"/>
      <c r="E29" s="366"/>
      <c r="F29" s="366"/>
      <c r="G29" s="366"/>
      <c r="H29" s="380"/>
      <c r="I29" s="366"/>
      <c r="J29" s="369"/>
      <c r="K29" s="369"/>
      <c r="L29" s="369"/>
      <c r="M29" s="369"/>
      <c r="N29" s="369"/>
      <c r="O29" s="369"/>
      <c r="P29" s="366"/>
      <c r="Q29" s="366"/>
      <c r="R29" s="366"/>
      <c r="S29" s="366"/>
      <c r="T29" s="380"/>
      <c r="U29" s="366"/>
      <c r="V29" s="366"/>
      <c r="W29" s="26"/>
      <c r="X29" s="294"/>
      <c r="Y29" s="284"/>
      <c r="Z29" s="284"/>
      <c r="AA29" s="284"/>
      <c r="AB29" s="284"/>
      <c r="AC29" s="284"/>
      <c r="AD29" s="284"/>
      <c r="AE29" s="284"/>
      <c r="AF29" s="32"/>
      <c r="AG29" s="32"/>
      <c r="AH29" s="32"/>
      <c r="AI29" s="32"/>
      <c r="AJ29" s="32"/>
      <c r="AK29" s="32"/>
      <c r="AL29" s="604">
        <f>AO29-2.2/100*AQ29+0.5/12</f>
        <v>683.52766666666662</v>
      </c>
      <c r="AM29" s="605"/>
      <c r="AN29" s="8"/>
      <c r="AO29" s="616">
        <v>683.53</v>
      </c>
      <c r="AP29" s="164"/>
      <c r="AQ29" s="598">
        <v>2</v>
      </c>
      <c r="AR29" s="366"/>
    </row>
    <row r="30" spans="1:44" ht="15" customHeight="1" thickBot="1" x14ac:dyDescent="0.4">
      <c r="A30" s="276"/>
      <c r="B30" s="276"/>
      <c r="C30" s="276"/>
      <c r="D30" s="369"/>
      <c r="E30" s="366"/>
      <c r="F30" s="366"/>
      <c r="G30" s="366"/>
      <c r="H30" s="380"/>
      <c r="I30" s="366"/>
      <c r="J30" s="369"/>
      <c r="K30" s="369"/>
      <c r="L30" s="369"/>
      <c r="M30" s="369"/>
      <c r="N30" s="369"/>
      <c r="O30" s="369"/>
      <c r="P30" s="366"/>
      <c r="Q30" s="366"/>
      <c r="R30" s="366"/>
      <c r="S30" s="366"/>
      <c r="T30" s="380"/>
      <c r="U30" s="366"/>
      <c r="V30" s="366"/>
      <c r="W30" s="26"/>
      <c r="X30" s="294"/>
      <c r="Y30" s="284"/>
      <c r="Z30" s="284"/>
      <c r="AA30" s="284"/>
      <c r="AB30" s="284"/>
      <c r="AC30" s="284"/>
      <c r="AD30" s="284"/>
      <c r="AE30" s="284"/>
      <c r="AF30" s="32"/>
      <c r="AG30" s="32"/>
      <c r="AH30" s="32"/>
      <c r="AI30" s="32"/>
      <c r="AJ30" s="32"/>
      <c r="AK30" s="32"/>
      <c r="AL30" s="606"/>
      <c r="AM30" s="607"/>
      <c r="AN30" s="8"/>
      <c r="AO30" s="617"/>
      <c r="AP30" s="164"/>
      <c r="AQ30" s="599"/>
      <c r="AR30" s="366"/>
    </row>
    <row r="31" spans="1:44" ht="61.15" customHeight="1" x14ac:dyDescent="0.35">
      <c r="A31" s="276"/>
      <c r="B31" s="276"/>
      <c r="C31" s="276"/>
      <c r="D31" s="369"/>
      <c r="E31" s="366"/>
      <c r="F31" s="366"/>
      <c r="G31" s="366"/>
      <c r="H31" s="380"/>
      <c r="I31" s="366"/>
      <c r="J31" s="369"/>
      <c r="K31" s="369"/>
      <c r="L31" s="369"/>
      <c r="M31" s="369"/>
      <c r="N31" s="366"/>
      <c r="O31" s="369"/>
      <c r="P31" s="366"/>
      <c r="Q31" s="366"/>
      <c r="R31" s="366"/>
      <c r="S31" s="366"/>
      <c r="T31" s="380"/>
      <c r="U31" s="366"/>
      <c r="V31" s="366"/>
      <c r="W31" s="231">
        <f>(W27-W33)/X31</f>
        <v>1.9259259259393326E-3</v>
      </c>
      <c r="X31" s="232">
        <v>9</v>
      </c>
      <c r="Y31" s="32"/>
      <c r="Z31" s="281"/>
      <c r="AA31" s="284"/>
      <c r="AB31" s="28"/>
      <c r="AC31" s="295"/>
      <c r="AD31" s="32"/>
      <c r="AE31" s="281"/>
      <c r="AF31" s="32"/>
      <c r="AG31" s="32"/>
      <c r="AH31" s="32"/>
      <c r="AI31" s="32"/>
      <c r="AJ31" s="281"/>
      <c r="AK31" s="32"/>
      <c r="AL31" s="285"/>
      <c r="AM31" s="286"/>
      <c r="AN31" s="8"/>
      <c r="AO31" s="411" t="s">
        <v>4</v>
      </c>
      <c r="AP31" s="370"/>
      <c r="AQ31" s="366"/>
      <c r="AR31" s="366"/>
    </row>
    <row r="32" spans="1:44" ht="15" customHeight="1" thickBot="1" x14ac:dyDescent="0.4">
      <c r="A32" s="276"/>
      <c r="B32" s="276"/>
      <c r="C32" s="276"/>
      <c r="D32" s="369"/>
      <c r="E32" s="366"/>
      <c r="F32" s="366"/>
      <c r="G32" s="366"/>
      <c r="H32" s="380"/>
      <c r="I32" s="366"/>
      <c r="J32" s="369"/>
      <c r="K32" s="369"/>
      <c r="L32" s="369"/>
      <c r="M32" s="369"/>
      <c r="N32" s="366"/>
      <c r="O32" s="369"/>
      <c r="P32" s="366"/>
      <c r="Q32" s="366"/>
      <c r="R32" s="366"/>
      <c r="S32" s="366"/>
      <c r="T32" s="380"/>
      <c r="U32" s="366"/>
      <c r="V32" s="366"/>
      <c r="W32" s="26"/>
      <c r="X32" s="294"/>
      <c r="Y32" s="32"/>
      <c r="Z32" s="32"/>
      <c r="AA32" s="284"/>
      <c r="AB32" s="296"/>
      <c r="AC32" s="297"/>
      <c r="AD32" s="32"/>
      <c r="AE32" s="32"/>
      <c r="AF32" s="32"/>
      <c r="AG32" s="32"/>
      <c r="AH32" s="32"/>
      <c r="AI32" s="32"/>
      <c r="AJ32" s="32"/>
      <c r="AK32" s="32"/>
      <c r="AL32" s="285"/>
      <c r="AM32" s="286"/>
      <c r="AN32" s="8"/>
      <c r="AO32" s="370"/>
      <c r="AP32" s="370"/>
      <c r="AQ32" s="368"/>
      <c r="AR32" s="366"/>
    </row>
    <row r="33" spans="1:44" ht="21.5" thickBot="1" x14ac:dyDescent="0.5">
      <c r="A33" s="276"/>
      <c r="B33" s="276"/>
      <c r="C33" s="276"/>
      <c r="D33" s="369"/>
      <c r="E33" s="366"/>
      <c r="F33" s="366"/>
      <c r="G33" s="366"/>
      <c r="H33" s="380"/>
      <c r="I33" s="366"/>
      <c r="J33" s="369"/>
      <c r="K33" s="369"/>
      <c r="L33" s="369"/>
      <c r="M33" s="369"/>
      <c r="N33" s="366"/>
      <c r="O33" s="369"/>
      <c r="P33" s="366"/>
      <c r="Q33" s="366"/>
      <c r="R33" s="366"/>
      <c r="S33" s="366"/>
      <c r="T33" s="380"/>
      <c r="U33" s="366"/>
      <c r="V33" s="366"/>
      <c r="W33" s="600">
        <f>AB33+Z33*Z34</f>
        <v>683.76266666666652</v>
      </c>
      <c r="X33" s="601"/>
      <c r="Y33" s="30"/>
      <c r="Z33" s="235">
        <f>AE33</f>
        <v>9.9999999999909051E-3</v>
      </c>
      <c r="AA33" s="30"/>
      <c r="AB33" s="604">
        <f>AB36-2.2/100*AB39+0.5/12</f>
        <v>683.62766666666664</v>
      </c>
      <c r="AC33" s="605"/>
      <c r="AD33" s="298"/>
      <c r="AE33" s="299">
        <f>(AB33-AG33)/AE34</f>
        <v>9.9999999999909051E-3</v>
      </c>
      <c r="AF33" s="298"/>
      <c r="AG33" s="604">
        <f>AG36-2.2/100*AG39+0.5/12</f>
        <v>683.57766666666669</v>
      </c>
      <c r="AH33" s="605"/>
      <c r="AI33" s="300"/>
      <c r="AJ33" s="299">
        <f>(AG33-AL29)/AJ34</f>
        <v>1.3157894736860057E-2</v>
      </c>
      <c r="AK33" s="183"/>
      <c r="AL33" s="301"/>
      <c r="AM33" s="302"/>
      <c r="AN33" s="366"/>
      <c r="AO33" s="366"/>
      <c r="AP33" s="366"/>
      <c r="AQ33" s="366"/>
      <c r="AR33" s="366"/>
    </row>
    <row r="34" spans="1:44" ht="21.5" thickBot="1" x14ac:dyDescent="0.4">
      <c r="A34" s="276"/>
      <c r="B34" s="276"/>
      <c r="C34" s="276"/>
      <c r="D34" s="369"/>
      <c r="E34" s="366"/>
      <c r="F34" s="366"/>
      <c r="G34" s="366"/>
      <c r="H34" s="380"/>
      <c r="I34" s="366"/>
      <c r="J34" s="369"/>
      <c r="K34" s="369"/>
      <c r="L34" s="369"/>
      <c r="M34" s="369"/>
      <c r="N34" s="366"/>
      <c r="O34" s="369"/>
      <c r="P34" s="366"/>
      <c r="Q34" s="366"/>
      <c r="R34" s="366"/>
      <c r="S34" s="366"/>
      <c r="T34" s="380"/>
      <c r="U34" s="366"/>
      <c r="V34" s="366"/>
      <c r="W34" s="602"/>
      <c r="X34" s="603"/>
      <c r="Y34" s="31"/>
      <c r="Z34" s="237">
        <v>13.5</v>
      </c>
      <c r="AA34" s="31"/>
      <c r="AB34" s="606"/>
      <c r="AC34" s="607"/>
      <c r="AD34" s="303"/>
      <c r="AE34" s="304">
        <v>5</v>
      </c>
      <c r="AF34" s="303"/>
      <c r="AG34" s="606"/>
      <c r="AH34" s="607"/>
      <c r="AI34" s="305"/>
      <c r="AJ34" s="304">
        <v>3.8</v>
      </c>
      <c r="AK34" s="306"/>
      <c r="AL34" s="307"/>
      <c r="AM34" s="308"/>
      <c r="AN34" s="366"/>
      <c r="AO34" s="366"/>
      <c r="AP34" s="366"/>
      <c r="AQ34" s="366"/>
      <c r="AR34" s="366"/>
    </row>
    <row r="35" spans="1:44" ht="7.9" customHeight="1" thickBot="1" x14ac:dyDescent="0.4">
      <c r="A35" s="276"/>
      <c r="B35" s="276"/>
      <c r="C35" s="276"/>
      <c r="D35" s="369"/>
      <c r="E35" s="366"/>
      <c r="F35" s="366"/>
      <c r="G35" s="366"/>
      <c r="H35" s="380"/>
      <c r="I35" s="366"/>
      <c r="J35" s="369"/>
      <c r="K35" s="369"/>
      <c r="L35" s="369"/>
      <c r="M35" s="369"/>
      <c r="N35" s="366"/>
      <c r="O35" s="369"/>
      <c r="P35" s="366"/>
      <c r="Q35" s="366"/>
      <c r="R35" s="366"/>
      <c r="S35" s="366"/>
      <c r="T35" s="380"/>
      <c r="U35" s="366"/>
      <c r="V35" s="366"/>
      <c r="W35" s="366"/>
      <c r="X35" s="366"/>
      <c r="Y35" s="366"/>
      <c r="Z35" s="366"/>
      <c r="AA35" s="369"/>
      <c r="AB35" s="164"/>
      <c r="AC35" s="162"/>
      <c r="AD35" s="221"/>
      <c r="AE35" s="221"/>
      <c r="AF35" s="221"/>
      <c r="AG35" s="164"/>
      <c r="AH35" s="162"/>
      <c r="AI35" s="366"/>
      <c r="AJ35" s="368"/>
      <c r="AK35" s="368"/>
      <c r="AL35" s="368"/>
      <c r="AM35" s="366"/>
      <c r="AN35" s="366"/>
      <c r="AO35" s="366"/>
      <c r="AP35" s="366"/>
      <c r="AQ35" s="366"/>
      <c r="AR35" s="366"/>
    </row>
    <row r="36" spans="1:44" ht="18" customHeight="1" x14ac:dyDescent="0.35">
      <c r="A36" s="276"/>
      <c r="B36" s="276"/>
      <c r="C36" s="276"/>
      <c r="D36" s="369"/>
      <c r="E36" s="366"/>
      <c r="F36" s="366"/>
      <c r="G36" s="366"/>
      <c r="H36" s="380"/>
      <c r="I36" s="366"/>
      <c r="J36" s="369"/>
      <c r="K36" s="369"/>
      <c r="L36" s="369"/>
      <c r="M36" s="369"/>
      <c r="N36" s="366"/>
      <c r="O36" s="369"/>
      <c r="P36" s="366"/>
      <c r="Q36" s="366"/>
      <c r="R36" s="366"/>
      <c r="S36" s="366"/>
      <c r="T36" s="380"/>
      <c r="U36" s="366"/>
      <c r="V36" s="366"/>
      <c r="W36" s="366"/>
      <c r="X36" s="366"/>
      <c r="Y36" s="366"/>
      <c r="Z36" s="366"/>
      <c r="AA36" s="608" t="s">
        <v>5</v>
      </c>
      <c r="AB36" s="609">
        <v>683.63</v>
      </c>
      <c r="AC36" s="610"/>
      <c r="AD36" s="613" t="s">
        <v>5</v>
      </c>
      <c r="AE36" s="221"/>
      <c r="AF36" s="614"/>
      <c r="AG36" s="609">
        <v>683.58</v>
      </c>
      <c r="AH36" s="610"/>
      <c r="AI36" s="615" t="s">
        <v>5</v>
      </c>
      <c r="AJ36" s="368"/>
      <c r="AK36" s="368"/>
      <c r="AL36" s="368"/>
      <c r="AM36" s="366"/>
      <c r="AN36" s="366"/>
      <c r="AO36" s="366"/>
      <c r="AP36" s="366"/>
      <c r="AQ36" s="366"/>
      <c r="AR36" s="366"/>
    </row>
    <row r="37" spans="1:44" ht="18.649999999999999" customHeight="1" thickBot="1" x14ac:dyDescent="0.4">
      <c r="A37" s="276"/>
      <c r="B37" s="276"/>
      <c r="C37" s="276"/>
      <c r="D37" s="369"/>
      <c r="E37" s="366"/>
      <c r="F37" s="366"/>
      <c r="G37" s="366"/>
      <c r="H37" s="380"/>
      <c r="I37" s="366"/>
      <c r="J37" s="369"/>
      <c r="K37" s="369"/>
      <c r="L37" s="369"/>
      <c r="M37" s="369"/>
      <c r="N37" s="369"/>
      <c r="O37" s="369"/>
      <c r="P37" s="366"/>
      <c r="Q37" s="366"/>
      <c r="R37" s="366"/>
      <c r="S37" s="366"/>
      <c r="T37" s="380"/>
      <c r="U37" s="366"/>
      <c r="V37" s="366"/>
      <c r="W37" s="366"/>
      <c r="X37" s="366"/>
      <c r="Y37" s="366"/>
      <c r="Z37" s="366"/>
      <c r="AA37" s="608"/>
      <c r="AB37" s="611"/>
      <c r="AC37" s="612"/>
      <c r="AD37" s="613"/>
      <c r="AE37" s="366"/>
      <c r="AF37" s="614"/>
      <c r="AG37" s="611"/>
      <c r="AH37" s="612"/>
      <c r="AI37" s="615"/>
      <c r="AJ37" s="368"/>
      <c r="AK37" s="368"/>
      <c r="AL37" s="368"/>
      <c r="AM37" s="366"/>
      <c r="AN37" s="366"/>
      <c r="AO37" s="366"/>
      <c r="AP37" s="366"/>
      <c r="AQ37" s="366"/>
      <c r="AR37" s="366"/>
    </row>
    <row r="38" spans="1:44" ht="7.9" customHeight="1" thickBot="1" x14ac:dyDescent="0.4">
      <c r="A38" s="276"/>
      <c r="B38" s="276"/>
      <c r="C38" s="276"/>
      <c r="D38" s="369"/>
      <c r="E38" s="366"/>
      <c r="F38" s="366"/>
      <c r="G38" s="366"/>
      <c r="H38" s="380"/>
      <c r="I38" s="366"/>
      <c r="J38" s="369"/>
      <c r="K38" s="369"/>
      <c r="L38" s="369"/>
      <c r="M38" s="369"/>
      <c r="N38" s="369"/>
      <c r="O38" s="369"/>
      <c r="P38" s="366"/>
      <c r="Q38" s="366"/>
      <c r="R38" s="366"/>
      <c r="S38" s="366"/>
      <c r="T38" s="380"/>
      <c r="U38" s="366"/>
      <c r="V38" s="366"/>
      <c r="W38" s="366"/>
      <c r="X38" s="366"/>
      <c r="Y38" s="366"/>
      <c r="Z38" s="366"/>
      <c r="AA38" s="366"/>
      <c r="AB38" s="366"/>
      <c r="AC38" s="366"/>
      <c r="AD38" s="366"/>
      <c r="AE38" s="366"/>
      <c r="AF38" s="366"/>
      <c r="AG38" s="366"/>
      <c r="AH38" s="366"/>
      <c r="AI38" s="366"/>
      <c r="AJ38" s="366"/>
      <c r="AK38" s="368"/>
      <c r="AL38" s="368"/>
      <c r="AM38" s="366"/>
      <c r="AN38" s="366"/>
      <c r="AO38" s="366"/>
      <c r="AP38" s="366"/>
      <c r="AQ38" s="366"/>
      <c r="AR38" s="366"/>
    </row>
    <row r="39" spans="1:44" s="3" customFormat="1" ht="27" customHeight="1" thickBot="1" x14ac:dyDescent="0.4">
      <c r="A39" s="6"/>
      <c r="B39" s="6"/>
      <c r="C39" s="6"/>
      <c r="D39" s="366"/>
      <c r="E39" s="366"/>
      <c r="F39" s="366"/>
      <c r="G39" s="366"/>
      <c r="H39" s="380"/>
      <c r="I39" s="366"/>
      <c r="J39" s="366"/>
      <c r="K39" s="366"/>
      <c r="L39" s="366"/>
      <c r="M39" s="366"/>
      <c r="N39" s="366"/>
      <c r="O39" s="366"/>
      <c r="P39" s="366"/>
      <c r="Q39" s="366"/>
      <c r="R39" s="366"/>
      <c r="S39" s="366"/>
      <c r="T39" s="380"/>
      <c r="U39" s="366"/>
      <c r="V39" s="366"/>
      <c r="W39" s="366"/>
      <c r="X39" s="366"/>
      <c r="Y39" s="366"/>
      <c r="Z39" s="366"/>
      <c r="AA39" s="366"/>
      <c r="AB39" s="596">
        <v>2</v>
      </c>
      <c r="AC39" s="597"/>
      <c r="AD39" s="366"/>
      <c r="AE39" s="366"/>
      <c r="AF39" s="366"/>
      <c r="AG39" s="596">
        <v>2</v>
      </c>
      <c r="AH39" s="597"/>
      <c r="AI39" s="409"/>
      <c r="AJ39" s="368"/>
      <c r="AK39" s="368"/>
      <c r="AL39" s="368"/>
      <c r="AM39" s="366"/>
      <c r="AN39" s="368"/>
      <c r="AO39" s="368"/>
      <c r="AP39" s="368"/>
      <c r="AQ39" s="368"/>
      <c r="AR39" s="368"/>
    </row>
    <row r="40" spans="1:44" s="3" customFormat="1" ht="14.5" customHeight="1" x14ac:dyDescent="0.35">
      <c r="A40" s="6"/>
      <c r="B40" s="6"/>
      <c r="C40" s="6"/>
      <c r="D40" s="366"/>
      <c r="E40" s="366"/>
      <c r="F40" s="366"/>
      <c r="G40" s="366"/>
      <c r="H40" s="380"/>
      <c r="I40" s="366"/>
      <c r="J40" s="366"/>
      <c r="K40" s="366"/>
      <c r="L40" s="366"/>
      <c r="M40" s="366"/>
      <c r="N40" s="366"/>
      <c r="O40" s="366"/>
      <c r="P40" s="366"/>
      <c r="Q40" s="366"/>
      <c r="R40" s="366"/>
      <c r="S40" s="366"/>
      <c r="T40" s="380"/>
      <c r="U40" s="366"/>
      <c r="V40" s="366"/>
      <c r="W40" s="366"/>
      <c r="X40" s="366"/>
      <c r="Y40" s="366"/>
      <c r="Z40" s="366"/>
      <c r="AA40" s="366"/>
      <c r="AB40" s="366"/>
      <c r="AC40" s="366"/>
      <c r="AD40" s="366"/>
      <c r="AE40" s="366"/>
      <c r="AF40" s="366"/>
      <c r="AG40" s="366"/>
      <c r="AH40" s="366"/>
      <c r="AI40" s="409"/>
      <c r="AJ40" s="368"/>
      <c r="AK40" s="368"/>
      <c r="AL40" s="368"/>
      <c r="AM40" s="366"/>
      <c r="AN40" s="368"/>
      <c r="AO40" s="368"/>
      <c r="AP40" s="368"/>
      <c r="AQ40" s="368"/>
      <c r="AR40" s="368"/>
    </row>
    <row r="41" spans="1:44" s="3" customFormat="1" ht="15" customHeight="1" x14ac:dyDescent="0.35">
      <c r="A41" s="6"/>
      <c r="B41" s="6"/>
      <c r="C41" s="6"/>
      <c r="D41" s="366"/>
      <c r="E41" s="366"/>
      <c r="F41" s="366"/>
      <c r="G41" s="366"/>
      <c r="H41" s="380"/>
      <c r="I41" s="366"/>
      <c r="J41" s="366"/>
      <c r="K41" s="366"/>
      <c r="L41" s="366"/>
      <c r="M41" s="366"/>
      <c r="N41" s="366"/>
      <c r="O41" s="366"/>
      <c r="P41" s="366"/>
      <c r="Q41" s="366"/>
      <c r="R41" s="366"/>
      <c r="S41" s="366"/>
      <c r="T41" s="380"/>
      <c r="U41" s="366"/>
      <c r="V41" s="366"/>
      <c r="W41" s="366"/>
      <c r="X41" s="366"/>
      <c r="Y41" s="366"/>
      <c r="Z41" s="366"/>
      <c r="AA41" s="366"/>
      <c r="AB41" s="366"/>
      <c r="AC41" s="366"/>
      <c r="AD41" s="366"/>
      <c r="AE41" s="366"/>
      <c r="AF41" s="366"/>
      <c r="AG41" s="366"/>
      <c r="AH41" s="366"/>
      <c r="AI41" s="409"/>
      <c r="AJ41" s="368"/>
      <c r="AK41" s="368"/>
      <c r="AL41" s="368"/>
      <c r="AM41" s="366"/>
      <c r="AN41" s="368"/>
      <c r="AO41" s="368"/>
      <c r="AP41" s="368"/>
      <c r="AQ41" s="368"/>
      <c r="AR41" s="368"/>
    </row>
    <row r="42" spans="1:44" s="3" customFormat="1" x14ac:dyDescent="0.35">
      <c r="A42" s="6"/>
      <c r="B42" s="6"/>
      <c r="C42" s="6"/>
      <c r="D42" s="366"/>
      <c r="E42" s="366"/>
      <c r="F42" s="366"/>
      <c r="G42" s="366"/>
      <c r="H42" s="380"/>
      <c r="I42" s="366"/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80"/>
      <c r="U42" s="366"/>
      <c r="V42" s="366"/>
      <c r="W42" s="366"/>
      <c r="X42" s="366"/>
      <c r="Y42" s="366"/>
      <c r="Z42" s="366"/>
      <c r="AA42" s="366"/>
      <c r="AB42" s="366"/>
      <c r="AC42" s="366"/>
      <c r="AD42" s="366"/>
      <c r="AE42" s="366"/>
      <c r="AF42" s="366"/>
      <c r="AG42" s="366"/>
      <c r="AH42" s="366"/>
      <c r="AI42" s="409"/>
      <c r="AJ42" s="368"/>
      <c r="AK42" s="368"/>
      <c r="AL42" s="368"/>
      <c r="AM42" s="366"/>
      <c r="AN42" s="368"/>
      <c r="AO42" s="368"/>
      <c r="AP42" s="368"/>
      <c r="AQ42" s="368"/>
      <c r="AR42" s="368"/>
    </row>
    <row r="43" spans="1:44" s="3" customFormat="1" ht="14.5" customHeight="1" x14ac:dyDescent="0.35">
      <c r="A43" s="6"/>
      <c r="B43" s="6"/>
      <c r="C43" s="6"/>
      <c r="D43" s="366"/>
      <c r="E43" s="366"/>
      <c r="F43" s="366"/>
      <c r="G43" s="366"/>
      <c r="H43" s="380"/>
      <c r="I43" s="366"/>
      <c r="J43" s="366"/>
      <c r="K43" s="366"/>
      <c r="L43" s="366"/>
      <c r="M43" s="366"/>
      <c r="N43" s="366"/>
      <c r="O43" s="366"/>
      <c r="P43" s="366"/>
      <c r="Q43" s="366"/>
      <c r="R43" s="366"/>
      <c r="S43" s="366"/>
      <c r="T43" s="380"/>
      <c r="U43" s="366"/>
      <c r="V43" s="366"/>
      <c r="W43" s="366"/>
      <c r="X43" s="366"/>
      <c r="Y43" s="366"/>
      <c r="Z43" s="366"/>
      <c r="AA43" s="366"/>
      <c r="AB43" s="366"/>
      <c r="AC43" s="366"/>
      <c r="AD43" s="366"/>
      <c r="AE43" s="366"/>
      <c r="AF43" s="366"/>
      <c r="AG43" s="366"/>
      <c r="AH43" s="366"/>
      <c r="AI43" s="409"/>
      <c r="AJ43" s="368"/>
      <c r="AK43" s="368"/>
      <c r="AL43" s="368"/>
      <c r="AM43" s="366"/>
      <c r="AN43" s="368"/>
      <c r="AO43" s="368"/>
      <c r="AP43" s="368"/>
      <c r="AQ43" s="368"/>
      <c r="AR43" s="368"/>
    </row>
    <row r="44" spans="1:44" s="3" customFormat="1" ht="15" customHeight="1" x14ac:dyDescent="0.35">
      <c r="A44" s="6"/>
      <c r="B44" s="6"/>
      <c r="C44" s="6"/>
      <c r="D44" s="366"/>
      <c r="E44" s="366"/>
      <c r="F44" s="366"/>
      <c r="G44" s="366"/>
      <c r="H44" s="380"/>
      <c r="I44" s="366"/>
      <c r="J44" s="366"/>
      <c r="K44" s="366"/>
      <c r="L44" s="366"/>
      <c r="M44" s="366"/>
      <c r="N44" s="366"/>
      <c r="O44" s="366"/>
      <c r="P44" s="366"/>
      <c r="Q44" s="366"/>
      <c r="R44" s="366"/>
      <c r="S44" s="366"/>
      <c r="T44" s="380"/>
      <c r="U44" s="366"/>
      <c r="V44" s="366"/>
      <c r="W44" s="366"/>
      <c r="X44" s="366"/>
      <c r="Y44" s="366"/>
      <c r="Z44" s="366"/>
      <c r="AA44" s="366"/>
      <c r="AB44" s="366"/>
      <c r="AC44" s="366"/>
      <c r="AD44" s="366"/>
      <c r="AE44" s="366"/>
      <c r="AF44" s="366"/>
      <c r="AG44" s="366"/>
      <c r="AH44" s="366"/>
      <c r="AI44" s="409"/>
      <c r="AJ44" s="368"/>
      <c r="AK44" s="368"/>
      <c r="AL44" s="368"/>
      <c r="AM44" s="366"/>
      <c r="AN44" s="368"/>
      <c r="AO44" s="368"/>
      <c r="AP44" s="368"/>
      <c r="AQ44" s="368"/>
      <c r="AR44" s="368"/>
    </row>
    <row r="45" spans="1:44" s="3" customFormat="1" x14ac:dyDescent="0.35">
      <c r="A45" s="6"/>
      <c r="B45" s="6"/>
      <c r="C45" s="6"/>
      <c r="D45" s="366"/>
      <c r="E45" s="366"/>
      <c r="F45" s="366"/>
      <c r="G45" s="366"/>
      <c r="H45" s="380"/>
      <c r="I45" s="366"/>
      <c r="J45" s="366"/>
      <c r="K45" s="366"/>
      <c r="L45" s="366"/>
      <c r="M45" s="366"/>
      <c r="N45" s="366"/>
      <c r="O45" s="366"/>
      <c r="P45" s="366"/>
      <c r="Q45" s="366"/>
      <c r="R45" s="366"/>
      <c r="S45" s="366"/>
      <c r="T45" s="380"/>
      <c r="U45" s="366"/>
      <c r="V45" s="366"/>
      <c r="W45" s="366"/>
      <c r="X45" s="366"/>
      <c r="Y45" s="366"/>
      <c r="Z45" s="366"/>
      <c r="AA45" s="366"/>
      <c r="AB45" s="366"/>
      <c r="AC45" s="366"/>
      <c r="AD45" s="366"/>
      <c r="AE45" s="366"/>
      <c r="AF45" s="366"/>
      <c r="AG45" s="366"/>
      <c r="AH45" s="366"/>
      <c r="AI45" s="409"/>
      <c r="AJ45" s="368"/>
      <c r="AK45" s="368"/>
      <c r="AL45" s="368"/>
      <c r="AM45" s="366"/>
      <c r="AN45" s="368"/>
      <c r="AO45" s="368"/>
      <c r="AP45" s="368"/>
      <c r="AQ45" s="368"/>
      <c r="AR45" s="368"/>
    </row>
    <row r="46" spans="1:44" s="3" customFormat="1" x14ac:dyDescent="0.35">
      <c r="A46" s="6"/>
      <c r="B46" s="6"/>
      <c r="C46" s="6"/>
      <c r="D46" s="366"/>
      <c r="E46" s="366"/>
      <c r="F46" s="366"/>
      <c r="G46" s="366"/>
      <c r="H46" s="380"/>
      <c r="I46" s="366"/>
      <c r="J46" s="366"/>
      <c r="K46" s="366"/>
      <c r="L46" s="366"/>
      <c r="M46" s="366"/>
      <c r="N46" s="366"/>
      <c r="O46" s="366"/>
      <c r="P46" s="366"/>
      <c r="Q46" s="366"/>
      <c r="R46" s="366"/>
      <c r="S46" s="366"/>
      <c r="T46" s="380"/>
      <c r="U46" s="366"/>
      <c r="V46" s="366"/>
      <c r="W46" s="366"/>
      <c r="X46" s="366"/>
      <c r="Y46" s="366"/>
      <c r="Z46" s="366"/>
      <c r="AA46" s="366"/>
      <c r="AB46" s="366"/>
      <c r="AC46" s="366"/>
      <c r="AD46" s="366"/>
      <c r="AE46" s="366"/>
      <c r="AF46" s="366"/>
      <c r="AG46" s="366"/>
      <c r="AH46" s="366"/>
      <c r="AI46" s="409"/>
      <c r="AJ46" s="368"/>
      <c r="AK46" s="368"/>
      <c r="AL46" s="368"/>
      <c r="AM46" s="366"/>
      <c r="AN46" s="368"/>
      <c r="AO46" s="368"/>
      <c r="AP46" s="368"/>
      <c r="AQ46" s="368"/>
      <c r="AR46" s="368"/>
    </row>
    <row r="47" spans="1:44" s="3" customFormat="1" x14ac:dyDescent="0.35">
      <c r="A47" s="6"/>
      <c r="B47" s="6"/>
      <c r="C47" s="6"/>
      <c r="D47" s="366"/>
      <c r="E47" s="366"/>
      <c r="F47" s="366"/>
      <c r="G47" s="366"/>
      <c r="H47" s="380"/>
      <c r="I47" s="366"/>
      <c r="J47" s="366"/>
      <c r="K47" s="366"/>
      <c r="L47" s="366"/>
      <c r="M47" s="366"/>
      <c r="N47" s="366"/>
      <c r="O47" s="366"/>
      <c r="P47" s="366"/>
      <c r="Q47" s="366"/>
      <c r="R47" s="366"/>
      <c r="S47" s="366"/>
      <c r="T47" s="380"/>
      <c r="U47" s="366"/>
      <c r="V47" s="366"/>
      <c r="W47" s="366"/>
      <c r="X47" s="366"/>
      <c r="Y47" s="366"/>
      <c r="Z47" s="366"/>
      <c r="AA47" s="366"/>
      <c r="AB47" s="366"/>
      <c r="AC47" s="366"/>
      <c r="AD47" s="366"/>
      <c r="AE47" s="366"/>
      <c r="AF47" s="366"/>
      <c r="AG47" s="366"/>
      <c r="AH47" s="366"/>
      <c r="AI47" s="409"/>
      <c r="AJ47" s="368"/>
      <c r="AK47" s="368"/>
      <c r="AL47" s="368"/>
      <c r="AM47" s="366"/>
      <c r="AN47" s="368"/>
      <c r="AO47" s="368"/>
      <c r="AP47" s="368"/>
      <c r="AQ47" s="368"/>
      <c r="AR47" s="368"/>
    </row>
    <row r="48" spans="1:44" s="3" customFormat="1" x14ac:dyDescent="0.35">
      <c r="A48" s="6"/>
      <c r="B48" s="6"/>
      <c r="C48" s="6"/>
      <c r="D48" s="366"/>
      <c r="E48" s="366"/>
      <c r="F48" s="366"/>
      <c r="G48" s="366"/>
      <c r="H48" s="380"/>
      <c r="I48" s="366"/>
      <c r="J48" s="366"/>
      <c r="K48" s="366"/>
      <c r="L48" s="366"/>
      <c r="M48" s="366"/>
      <c r="N48" s="366"/>
      <c r="O48" s="366"/>
      <c r="P48" s="366"/>
      <c r="Q48" s="366"/>
      <c r="R48" s="366"/>
      <c r="S48" s="366"/>
      <c r="T48" s="380"/>
      <c r="U48" s="366"/>
      <c r="V48" s="366"/>
      <c r="W48" s="366"/>
      <c r="X48" s="366"/>
      <c r="Y48" s="366"/>
      <c r="Z48" s="366"/>
      <c r="AA48" s="366"/>
      <c r="AB48" s="366"/>
      <c r="AC48" s="366"/>
      <c r="AD48" s="366"/>
      <c r="AE48" s="366"/>
      <c r="AF48" s="366"/>
      <c r="AG48" s="366"/>
      <c r="AH48" s="366"/>
      <c r="AI48" s="409"/>
      <c r="AJ48" s="368"/>
      <c r="AK48" s="368"/>
      <c r="AL48" s="368"/>
      <c r="AM48" s="366"/>
      <c r="AN48" s="368"/>
      <c r="AO48" s="368"/>
      <c r="AP48" s="368"/>
      <c r="AQ48" s="368"/>
      <c r="AR48" s="368"/>
    </row>
    <row r="49" spans="4:44" x14ac:dyDescent="0.35">
      <c r="D49" s="366"/>
      <c r="E49" s="366"/>
      <c r="F49" s="366"/>
      <c r="G49" s="366"/>
      <c r="H49" s="380"/>
      <c r="I49" s="366"/>
      <c r="J49" s="366"/>
      <c r="K49" s="366"/>
      <c r="L49" s="366"/>
      <c r="M49" s="366"/>
      <c r="N49" s="366"/>
      <c r="O49" s="366"/>
      <c r="P49" s="366"/>
      <c r="Q49" s="366"/>
      <c r="R49" s="366"/>
      <c r="S49" s="366"/>
      <c r="T49" s="380"/>
      <c r="U49" s="366"/>
      <c r="V49" s="366"/>
      <c r="W49" s="366"/>
      <c r="X49" s="366"/>
      <c r="Y49" s="366"/>
      <c r="Z49" s="366"/>
      <c r="AA49" s="366"/>
      <c r="AB49" s="366"/>
      <c r="AC49" s="366"/>
      <c r="AD49" s="366"/>
      <c r="AE49" s="366"/>
      <c r="AF49" s="366"/>
      <c r="AG49" s="366"/>
      <c r="AH49" s="366"/>
      <c r="AI49" s="409"/>
      <c r="AJ49" s="368"/>
      <c r="AK49" s="368"/>
      <c r="AL49" s="368"/>
      <c r="AM49" s="366"/>
      <c r="AN49" s="368"/>
      <c r="AO49" s="368"/>
      <c r="AP49" s="368"/>
      <c r="AQ49" s="368"/>
      <c r="AR49" s="368"/>
    </row>
    <row r="50" spans="4:44" x14ac:dyDescent="0.35">
      <c r="D50" s="366"/>
      <c r="E50" s="366"/>
      <c r="F50" s="366"/>
      <c r="G50" s="366"/>
      <c r="H50" s="380"/>
      <c r="I50" s="366"/>
      <c r="J50" s="366"/>
      <c r="K50" s="366"/>
      <c r="L50" s="366"/>
      <c r="M50" s="366"/>
      <c r="N50" s="366"/>
      <c r="O50" s="366"/>
      <c r="P50" s="366"/>
      <c r="Q50" s="366"/>
      <c r="R50" s="366"/>
      <c r="S50" s="366"/>
      <c r="T50" s="380"/>
      <c r="U50" s="366"/>
      <c r="V50" s="366"/>
      <c r="W50" s="366"/>
      <c r="X50" s="366"/>
      <c r="Y50" s="366"/>
      <c r="Z50" s="366"/>
      <c r="AA50" s="366"/>
      <c r="AB50" s="366"/>
      <c r="AC50" s="366"/>
      <c r="AD50" s="366"/>
      <c r="AE50" s="366"/>
      <c r="AF50" s="366"/>
      <c r="AG50" s="366"/>
      <c r="AH50" s="366"/>
      <c r="AI50" s="409"/>
      <c r="AJ50" s="368"/>
      <c r="AK50" s="368"/>
      <c r="AL50" s="368"/>
      <c r="AM50" s="366"/>
      <c r="AN50" s="368"/>
      <c r="AO50" s="368"/>
      <c r="AP50" s="368"/>
      <c r="AQ50" s="368"/>
      <c r="AR50" s="368"/>
    </row>
    <row r="51" spans="4:44" x14ac:dyDescent="0.35">
      <c r="AB51" s="366"/>
      <c r="AC51" s="366"/>
      <c r="AD51" s="366"/>
      <c r="AE51" s="366"/>
      <c r="AF51" s="366"/>
      <c r="AG51" s="366"/>
      <c r="AH51" s="366"/>
      <c r="AI51" s="366"/>
      <c r="AJ51" s="368"/>
      <c r="AK51" s="368"/>
      <c r="AL51" s="368"/>
      <c r="AM51" s="366"/>
      <c r="AN51" s="366"/>
      <c r="AO51" s="366"/>
      <c r="AP51" s="366"/>
      <c r="AQ51" s="366"/>
      <c r="AR51" s="366"/>
    </row>
    <row r="52" spans="4:44" x14ac:dyDescent="0.35">
      <c r="AB52" s="366"/>
      <c r="AC52" s="366"/>
      <c r="AD52" s="366"/>
      <c r="AE52" s="366"/>
      <c r="AF52" s="366"/>
      <c r="AG52" s="366"/>
      <c r="AH52" s="366"/>
      <c r="AI52" s="366"/>
      <c r="AJ52" s="368"/>
      <c r="AK52" s="368"/>
      <c r="AL52" s="368"/>
      <c r="AM52" s="366"/>
      <c r="AN52" s="366"/>
      <c r="AO52" s="366"/>
      <c r="AP52" s="366"/>
      <c r="AQ52" s="366"/>
      <c r="AR52" s="366"/>
    </row>
  </sheetData>
  <mergeCells count="26">
    <mergeCell ref="AO22:AO23"/>
    <mergeCell ref="AQ22:AQ23"/>
    <mergeCell ref="AL17:AM18"/>
    <mergeCell ref="E22:F23"/>
    <mergeCell ref="K22:L23"/>
    <mergeCell ref="P22:Q23"/>
    <mergeCell ref="W22:X23"/>
    <mergeCell ref="AL22:AM23"/>
    <mergeCell ref="E27:F28"/>
    <mergeCell ref="K27:L28"/>
    <mergeCell ref="P27:Q28"/>
    <mergeCell ref="W27:X28"/>
    <mergeCell ref="AL29:AM30"/>
    <mergeCell ref="AB39:AC39"/>
    <mergeCell ref="AG39:AH39"/>
    <mergeCell ref="AQ29:AQ30"/>
    <mergeCell ref="W33:X34"/>
    <mergeCell ref="AB33:AC34"/>
    <mergeCell ref="AG33:AH34"/>
    <mergeCell ref="AA36:AA37"/>
    <mergeCell ref="AB36:AC37"/>
    <mergeCell ref="AD36:AD37"/>
    <mergeCell ref="AF36:AF37"/>
    <mergeCell ref="AG36:AH37"/>
    <mergeCell ref="AI36:AI37"/>
    <mergeCell ref="AO29:AO30"/>
  </mergeCells>
  <dataValidations count="2">
    <dataValidation type="list" allowBlank="1" showInputMessage="1" showErrorMessage="1" sqref="H23 H28" xr:uid="{6BFCB716-3C39-44C4-98DC-9379D37228E1}">
      <formula1>"5,10,15"</formula1>
    </dataValidation>
    <dataValidation type="list" allowBlank="1" showInputMessage="1" showErrorMessage="1" sqref="AQ22:AQ23 AQ29:AQ30 AB39:AC39 AG39:AH39" xr:uid="{0482C136-849D-441A-8558-08027DCBB706}">
      <formula1>"--,1,1.5,2"</formula1>
    </dataValidation>
  </dataValidations>
  <printOptions horizontalCentered="1" verticalCentered="1"/>
  <pageMargins left="0.25" right="0.25" top="0.75" bottom="0.75" header="0.3" footer="0.3"/>
  <pageSetup scale="52" orientation="landscape" r:id="rId1"/>
  <headerFooter>
    <oddHeader>&amp;C&amp;"Arial,Bold Italic"&amp;20
DEPRESSED CORNER TEMPLATE (NORTHWEST CORNER)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NW,PERPEND.</vt:lpstr>
      <vt:lpstr>NW,PERPEND. elongated pie shape</vt:lpstr>
      <vt:lpstr>SW,PERPEND.</vt:lpstr>
      <vt:lpstr>NE,PERPEND.</vt:lpstr>
      <vt:lpstr>NE,PERPEND. elongated pie shape</vt:lpstr>
      <vt:lpstr>SE,PERPEND.</vt:lpstr>
      <vt:lpstr>SE,PERPEND. -version b</vt:lpstr>
      <vt:lpstr>XXXX</vt:lpstr>
      <vt:lpstr>NW, depressed corner</vt:lpstr>
      <vt:lpstr>NE, depressed corner</vt:lpstr>
      <vt:lpstr>NE, depressed corner-2</vt:lpstr>
      <vt:lpstr>SE, dperessed corner</vt:lpstr>
      <vt:lpstr>SE, dperessed corner-2</vt:lpstr>
      <vt:lpstr>SW, dperessed corner</vt:lpstr>
      <vt:lpstr>SW, parallel-corner</vt:lpstr>
      <vt:lpstr>SE, parallel-corner</vt:lpstr>
      <vt:lpstr>NW, parallel-corner</vt:lpstr>
      <vt:lpstr>NE, parallel-corner</vt:lpstr>
      <vt:lpstr>channelization gore</vt:lpstr>
      <vt:lpstr>refuge island (mid of road)</vt:lpstr>
      <vt:lpstr>modularity examples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2022-08-05T12:46:01Z</dcterms:modified>
</cp:coreProperties>
</file>